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６章 水産業\"/>
    </mc:Choice>
  </mc:AlternateContent>
  <bookViews>
    <workbookView xWindow="0" yWindow="0" windowWidth="10905" windowHeight="9600"/>
  </bookViews>
  <sheets>
    <sheet name="6-2（令和6年）" sheetId="20" r:id="rId1"/>
    <sheet name="6-2（令和5年）" sheetId="19" r:id="rId2"/>
    <sheet name="6-2（令和4年）" sheetId="16" r:id="rId3"/>
    <sheet name="6-2（令和3年）" sheetId="18" r:id="rId4"/>
    <sheet name="6-2（令和２年）" sheetId="17" r:id="rId5"/>
    <sheet name="6-2（平成31年⇒令和元年）" sheetId="15" r:id="rId6"/>
    <sheet name="6-2（平成30年）" sheetId="14" r:id="rId7"/>
    <sheet name="6-2（平成29年）" sheetId="13" r:id="rId8"/>
    <sheet name="6-2（平成２８年）" sheetId="12" r:id="rId9"/>
    <sheet name="6-2（平成２７年） " sheetId="11" r:id="rId10"/>
    <sheet name="6-2（平成２６年） " sheetId="10" r:id="rId11"/>
    <sheet name="6-2（平成２５年）" sheetId="9" r:id="rId12"/>
    <sheet name="6-2（平成２４年）" sheetId="8" r:id="rId13"/>
    <sheet name="6-2（平成２３年）" sheetId="7" r:id="rId14"/>
    <sheet name="6-2（平成２２年）" sheetId="6" r:id="rId15"/>
    <sheet name="6-2（平成２１年）" sheetId="5" r:id="rId16"/>
    <sheet name="6-2（平成２０年）" sheetId="4" r:id="rId17"/>
    <sheet name="6-2（平成１９年）" sheetId="1" r:id="rId18"/>
    <sheet name="6-2（平成１８年）" sheetId="2" r:id="rId19"/>
    <sheet name="6-2（旧石巻市）" sheetId="3" r:id="rId20"/>
  </sheets>
  <definedNames>
    <definedName name="_xlnm.Print_Area" localSheetId="19">'6-2（旧石巻市）'!$A$1:$V$61</definedName>
    <definedName name="_xlnm.Print_Area" localSheetId="7">'6-2（平成29年）'!$A$1:$G$55</definedName>
    <definedName name="_xlnm.Print_Area" localSheetId="6">'6-2（平成30年）'!$A$1:$G$55</definedName>
    <definedName name="_xlnm.Print_Area" localSheetId="5">'6-2（平成31年⇒令和元年）'!$A$1:$G$55</definedName>
    <definedName name="_xlnm.Print_Area" localSheetId="4">'6-2（令和２年）'!$A$1:$G$54</definedName>
    <definedName name="_xlnm.Print_Area" localSheetId="3">'6-2（令和3年）'!$A$1:$G$54</definedName>
    <definedName name="_xlnm.Print_Area" localSheetId="2">'6-2（令和4年）'!$A$1:$G$54</definedName>
    <definedName name="_xlnm.Print_Area" localSheetId="1">'6-2（令和5年）'!$A$1:$G$54</definedName>
    <definedName name="_xlnm.Print_Area" localSheetId="0">'6-2（令和6年）'!$A$1:$G$54</definedName>
    <definedName name="_xlnm.Print_Titles" localSheetId="18">'6-2（平成１８年）'!$1:$2</definedName>
    <definedName name="_xlnm.Print_Titles" localSheetId="17">'6-2（平成１９年）'!$1:$2</definedName>
    <definedName name="_xlnm.Print_Titles" localSheetId="16">'6-2（平成２０年）'!$1:$2</definedName>
    <definedName name="_xlnm.Print_Titles" localSheetId="15">'6-2（平成２１年）'!$1:$2</definedName>
    <definedName name="_xlnm.Print_Titles" localSheetId="14">'6-2（平成２２年）'!$1:$2</definedName>
    <definedName name="_xlnm.Print_Titles" localSheetId="13">'6-2（平成２３年）'!$1:$2</definedName>
    <definedName name="_xlnm.Print_Titles" localSheetId="12">'6-2（平成２４年）'!$1:$2</definedName>
    <definedName name="_xlnm.Print_Titles" localSheetId="11">'6-2（平成２５年）'!$1:$2</definedName>
    <definedName name="_xlnm.Print_Titles" localSheetId="10">'6-2（平成２６年） '!$1:$2</definedName>
    <definedName name="_xlnm.Print_Titles" localSheetId="9">'6-2（平成２７年） '!$1:$2</definedName>
    <definedName name="_xlnm.Print_Titles" localSheetId="8">'6-2（平成２８年）'!$1:$2</definedName>
    <definedName name="_xlnm.Print_Titles" localSheetId="7">'6-2（平成29年）'!$1:$2</definedName>
    <definedName name="_xlnm.Print_Titles" localSheetId="6">'6-2（平成30年）'!$1:$2</definedName>
    <definedName name="_xlnm.Print_Titles" localSheetId="5">'6-2（平成31年⇒令和元年）'!$1:$2</definedName>
    <definedName name="_xlnm.Print_Titles" localSheetId="4">'6-2（令和２年）'!$1:$2</definedName>
    <definedName name="_xlnm.Print_Titles" localSheetId="3">'6-2（令和3年）'!$1:$2</definedName>
    <definedName name="_xlnm.Print_Titles" localSheetId="2">'6-2（令和4年）'!$1:$2</definedName>
    <definedName name="_xlnm.Print_Titles" localSheetId="1">'6-2（令和5年）'!$1:$2</definedName>
    <definedName name="_xlnm.Print_Titles" localSheetId="0">'6-2（令和6年）'!$1:$2</definedName>
  </definedNames>
  <calcPr calcId="162913"/>
</workbook>
</file>

<file path=xl/calcChain.xml><?xml version="1.0" encoding="utf-8"?>
<calcChain xmlns="http://schemas.openxmlformats.org/spreadsheetml/2006/main">
  <c r="E53" i="16" l="1"/>
  <c r="E54" i="16" s="1"/>
  <c r="D53" i="16"/>
  <c r="D54" i="16" s="1"/>
  <c r="D53" i="19"/>
  <c r="G56" i="20"/>
  <c r="G52" i="20" s="1"/>
  <c r="F56" i="20"/>
  <c r="F52" i="20" s="1"/>
  <c r="E56" i="20"/>
  <c r="D56" i="20"/>
  <c r="D52" i="20" s="1"/>
  <c r="D54" i="20"/>
  <c r="E53" i="20"/>
  <c r="E54" i="20" s="1"/>
  <c r="D53" i="20"/>
  <c r="E52" i="20"/>
  <c r="C52" i="20" s="1"/>
  <c r="C51" i="20"/>
  <c r="B51" i="20"/>
  <c r="C50" i="20"/>
  <c r="B50" i="20"/>
  <c r="C49" i="20"/>
  <c r="B49" i="20"/>
  <c r="C48" i="20"/>
  <c r="B48" i="20"/>
  <c r="C47" i="20"/>
  <c r="B47" i="20"/>
  <c r="C46" i="20"/>
  <c r="B46" i="20"/>
  <c r="C45" i="20"/>
  <c r="B45" i="20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C56" i="20" s="1"/>
  <c r="B11" i="20"/>
  <c r="C10" i="20"/>
  <c r="B10" i="20"/>
  <c r="C9" i="20"/>
  <c r="C57" i="20" s="1"/>
  <c r="B9" i="20"/>
  <c r="K7" i="20"/>
  <c r="J7" i="20"/>
  <c r="C7" i="20"/>
  <c r="B7" i="20"/>
  <c r="F53" i="20" l="1"/>
  <c r="F57" i="20"/>
  <c r="B56" i="20"/>
  <c r="F101" i="20"/>
  <c r="C53" i="20"/>
  <c r="B52" i="20"/>
  <c r="D57" i="20"/>
  <c r="G57" i="20"/>
  <c r="G53" i="20"/>
  <c r="B53" i="20"/>
  <c r="B57" i="20"/>
  <c r="E57" i="20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B21" i="19"/>
  <c r="C21" i="19"/>
  <c r="B22" i="19"/>
  <c r="C22" i="19"/>
  <c r="B23" i="19"/>
  <c r="C23" i="19"/>
  <c r="B24" i="19"/>
  <c r="C24" i="19"/>
  <c r="B25" i="19"/>
  <c r="C25" i="19"/>
  <c r="B26" i="19"/>
  <c r="C26" i="19"/>
  <c r="B27" i="19"/>
  <c r="C27" i="19"/>
  <c r="B28" i="19"/>
  <c r="C28" i="19"/>
  <c r="B29" i="19"/>
  <c r="C29" i="19"/>
  <c r="B30" i="19"/>
  <c r="C30" i="19"/>
  <c r="B31" i="19"/>
  <c r="C31" i="19"/>
  <c r="B32" i="19"/>
  <c r="C32" i="19"/>
  <c r="B33" i="19"/>
  <c r="C33" i="19"/>
  <c r="B34" i="19"/>
  <c r="C34" i="19"/>
  <c r="B35" i="19"/>
  <c r="C35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C53" i="19" s="1"/>
  <c r="B46" i="19"/>
  <c r="C46" i="19"/>
  <c r="B47" i="19"/>
  <c r="C47" i="19"/>
  <c r="B48" i="19"/>
  <c r="C48" i="19"/>
  <c r="B49" i="19"/>
  <c r="C49" i="19"/>
  <c r="B50" i="19"/>
  <c r="C50" i="19"/>
  <c r="B51" i="19"/>
  <c r="C51" i="19"/>
  <c r="B52" i="19"/>
  <c r="C52" i="19"/>
  <c r="G53" i="19"/>
  <c r="F53" i="19"/>
  <c r="E53" i="19" l="1"/>
  <c r="E54" i="19" s="1"/>
  <c r="D54" i="19"/>
  <c r="F101" i="19" l="1"/>
  <c r="C10" i="19"/>
  <c r="B10" i="19"/>
  <c r="B53" i="19" s="1"/>
  <c r="C9" i="19"/>
  <c r="B9" i="19"/>
  <c r="K7" i="19"/>
  <c r="J7" i="19"/>
  <c r="C7" i="19"/>
  <c r="B7" i="19"/>
  <c r="C7" i="17" l="1"/>
  <c r="G51" i="16" l="1"/>
  <c r="G46" i="16"/>
  <c r="G44" i="16"/>
  <c r="G40" i="16"/>
  <c r="G39" i="16"/>
  <c r="G28" i="16"/>
  <c r="G25" i="16"/>
  <c r="G24" i="16"/>
  <c r="G23" i="16"/>
  <c r="G22" i="16"/>
  <c r="G19" i="16"/>
  <c r="G18" i="16"/>
  <c r="G16" i="16"/>
  <c r="G10" i="16"/>
  <c r="F53" i="16"/>
  <c r="G53" i="16" l="1"/>
  <c r="B7" i="16"/>
  <c r="C7" i="16" l="1"/>
  <c r="B10" i="16"/>
  <c r="C10" i="16"/>
  <c r="F101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K7" i="18"/>
  <c r="J7" i="18"/>
  <c r="G7" i="18"/>
  <c r="F7" i="18"/>
  <c r="E7" i="18"/>
  <c r="C7" i="18" s="1"/>
  <c r="D7" i="18"/>
  <c r="B7" i="18" s="1"/>
  <c r="D7" i="17" l="1"/>
  <c r="D7" i="15"/>
  <c r="B9" i="16" l="1"/>
  <c r="F101" i="17" l="1"/>
  <c r="C52" i="17"/>
  <c r="B52" i="17"/>
  <c r="C51" i="17"/>
  <c r="B51" i="17"/>
  <c r="C50" i="17"/>
  <c r="B50" i="17"/>
  <c r="C49" i="17"/>
  <c r="B49" i="17"/>
  <c r="C48" i="17"/>
  <c r="B48" i="17"/>
  <c r="C47" i="17"/>
  <c r="B47" i="17"/>
  <c r="C46" i="17"/>
  <c r="B46" i="17"/>
  <c r="C45" i="17"/>
  <c r="B45" i="17"/>
  <c r="C44" i="17"/>
  <c r="B44" i="17"/>
  <c r="C43" i="17"/>
  <c r="B43" i="17"/>
  <c r="C42" i="17"/>
  <c r="B42" i="17"/>
  <c r="C41" i="17"/>
  <c r="B41" i="17"/>
  <c r="C40" i="17"/>
  <c r="B40" i="17"/>
  <c r="C39" i="17"/>
  <c r="B39" i="17"/>
  <c r="C38" i="17"/>
  <c r="B38" i="17"/>
  <c r="C37" i="17"/>
  <c r="B37" i="17"/>
  <c r="C36" i="17"/>
  <c r="B36" i="17"/>
  <c r="C35" i="17"/>
  <c r="B35" i="17"/>
  <c r="C34" i="17"/>
  <c r="B34" i="17"/>
  <c r="C33" i="17"/>
  <c r="B33" i="17"/>
  <c r="C32" i="17"/>
  <c r="B32" i="17"/>
  <c r="C31" i="17"/>
  <c r="B31" i="17"/>
  <c r="C30" i="17"/>
  <c r="B30" i="17"/>
  <c r="C29" i="17"/>
  <c r="B29" i="17"/>
  <c r="C28" i="17"/>
  <c r="B28" i="17"/>
  <c r="C27" i="17"/>
  <c r="B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K7" i="17"/>
  <c r="J7" i="17"/>
  <c r="G7" i="17"/>
  <c r="F7" i="17"/>
  <c r="E7" i="17"/>
  <c r="B7" i="17"/>
  <c r="F101" i="16" l="1"/>
  <c r="C51" i="16"/>
  <c r="B51" i="16"/>
  <c r="C50" i="16"/>
  <c r="B50" i="16"/>
  <c r="C49" i="16"/>
  <c r="B49" i="16"/>
  <c r="C48" i="16"/>
  <c r="B48" i="16"/>
  <c r="C47" i="16"/>
  <c r="B47" i="16"/>
  <c r="C46" i="16"/>
  <c r="B46" i="16"/>
  <c r="C45" i="16"/>
  <c r="C53" i="16" s="1"/>
  <c r="B45" i="16"/>
  <c r="B53" i="16" s="1"/>
  <c r="C44" i="16"/>
  <c r="B44" i="16"/>
  <c r="C43" i="16"/>
  <c r="B43" i="16"/>
  <c r="C42" i="16"/>
  <c r="B42" i="16"/>
  <c r="C41" i="16"/>
  <c r="B41" i="16"/>
  <c r="C40" i="16"/>
  <c r="B40" i="16"/>
  <c r="C39" i="16"/>
  <c r="B39" i="16"/>
  <c r="C38" i="16"/>
  <c r="B38" i="16"/>
  <c r="C37" i="16"/>
  <c r="B37" i="16"/>
  <c r="C36" i="16"/>
  <c r="B36" i="16"/>
  <c r="C35" i="16"/>
  <c r="B35" i="16"/>
  <c r="C34" i="16"/>
  <c r="B34" i="16"/>
  <c r="C33" i="16"/>
  <c r="B33" i="16"/>
  <c r="C32" i="16"/>
  <c r="B32" i="16"/>
  <c r="C31" i="16"/>
  <c r="B31" i="16"/>
  <c r="C30" i="16"/>
  <c r="B30" i="16"/>
  <c r="C29" i="16"/>
  <c r="B29" i="16"/>
  <c r="C28" i="16"/>
  <c r="B28" i="16"/>
  <c r="C27" i="16"/>
  <c r="B27" i="16"/>
  <c r="C26" i="16"/>
  <c r="B26" i="16"/>
  <c r="C25" i="16"/>
  <c r="B25" i="16"/>
  <c r="C24" i="16"/>
  <c r="B24" i="16"/>
  <c r="C23" i="16"/>
  <c r="B23" i="16"/>
  <c r="C22" i="16"/>
  <c r="B22" i="16"/>
  <c r="C21" i="16"/>
  <c r="B21" i="16"/>
  <c r="C20" i="16"/>
  <c r="B20" i="16"/>
  <c r="C19" i="16"/>
  <c r="B19" i="16"/>
  <c r="C18" i="16"/>
  <c r="B18" i="16"/>
  <c r="C17" i="16"/>
  <c r="B17" i="16"/>
  <c r="C16" i="16"/>
  <c r="B16" i="16"/>
  <c r="B15" i="16"/>
  <c r="C14" i="16"/>
  <c r="B14" i="16"/>
  <c r="C13" i="16"/>
  <c r="B13" i="16"/>
  <c r="C12" i="16"/>
  <c r="B12" i="16"/>
  <c r="C11" i="16"/>
  <c r="B11" i="16"/>
  <c r="C9" i="16"/>
  <c r="K7" i="16"/>
  <c r="J7" i="16"/>
  <c r="B10" i="15" l="1"/>
  <c r="G7" i="15" l="1"/>
  <c r="C53" i="15" l="1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C46" i="15"/>
  <c r="B46" i="15"/>
  <c r="C45" i="15"/>
  <c r="B45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C35" i="15"/>
  <c r="B35" i="15"/>
  <c r="C34" i="15"/>
  <c r="B34" i="15"/>
  <c r="C33" i="15"/>
  <c r="B33" i="15"/>
  <c r="C32" i="15"/>
  <c r="B32" i="15"/>
  <c r="C31" i="15"/>
  <c r="B31" i="15"/>
  <c r="C30" i="15"/>
  <c r="B30" i="15"/>
  <c r="C29" i="15"/>
  <c r="B29" i="15"/>
  <c r="C28" i="15"/>
  <c r="B28" i="15"/>
  <c r="C27" i="15"/>
  <c r="B27" i="15"/>
  <c r="C26" i="15"/>
  <c r="B26" i="15"/>
  <c r="C25" i="15"/>
  <c r="B25" i="15"/>
  <c r="C24" i="15"/>
  <c r="B24" i="15"/>
  <c r="C23" i="15"/>
  <c r="B23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C12" i="15"/>
  <c r="B12" i="15"/>
  <c r="C11" i="15"/>
  <c r="B11" i="15"/>
  <c r="C10" i="15"/>
  <c r="B9" i="15"/>
  <c r="C9" i="15"/>
  <c r="D26" i="13" l="1"/>
  <c r="F102" i="15" l="1"/>
  <c r="K7" i="15"/>
  <c r="J7" i="15"/>
  <c r="F7" i="15"/>
  <c r="B7" i="15" s="1"/>
  <c r="E7" i="15"/>
  <c r="C7" i="15" l="1"/>
  <c r="B27" i="14"/>
  <c r="B21" i="14"/>
  <c r="B12" i="14"/>
  <c r="B10" i="14"/>
  <c r="B9" i="14"/>
  <c r="B26" i="14"/>
  <c r="D7" i="14"/>
  <c r="F102" i="14"/>
  <c r="C52" i="14"/>
  <c r="B52" i="14"/>
  <c r="C51" i="14"/>
  <c r="B51" i="14"/>
  <c r="B50" i="14"/>
  <c r="C50" i="14"/>
  <c r="C49" i="14"/>
  <c r="B49" i="14"/>
  <c r="C48" i="14"/>
  <c r="B48" i="14"/>
  <c r="C47" i="14"/>
  <c r="B47" i="14"/>
  <c r="C46" i="14"/>
  <c r="B46" i="14"/>
  <c r="C44" i="14"/>
  <c r="B44" i="14"/>
  <c r="C43" i="14"/>
  <c r="B43" i="14"/>
  <c r="C42" i="14"/>
  <c r="B42" i="14"/>
  <c r="B40" i="14"/>
  <c r="B39" i="14"/>
  <c r="C39" i="14"/>
  <c r="C38" i="14"/>
  <c r="B38" i="14"/>
  <c r="C37" i="14"/>
  <c r="B37" i="14"/>
  <c r="C36" i="14"/>
  <c r="B36" i="14"/>
  <c r="C35" i="14"/>
  <c r="C34" i="14"/>
  <c r="B34" i="14"/>
  <c r="C33" i="14"/>
  <c r="B33" i="14"/>
  <c r="C32" i="14"/>
  <c r="B32" i="14"/>
  <c r="C31" i="14"/>
  <c r="B31" i="14"/>
  <c r="C30" i="14"/>
  <c r="B30" i="14"/>
  <c r="C29" i="14"/>
  <c r="B29" i="14"/>
  <c r="B28" i="14"/>
  <c r="C28" i="14"/>
  <c r="C27" i="14"/>
  <c r="B25" i="14"/>
  <c r="B24" i="14"/>
  <c r="C23" i="14"/>
  <c r="B23" i="14"/>
  <c r="C22" i="14"/>
  <c r="B22" i="14"/>
  <c r="C21" i="14"/>
  <c r="C20" i="14"/>
  <c r="B20" i="14"/>
  <c r="B19" i="14"/>
  <c r="B18" i="14"/>
  <c r="C18" i="14"/>
  <c r="C17" i="14"/>
  <c r="B17" i="14"/>
  <c r="C16" i="14"/>
  <c r="B16" i="14"/>
  <c r="C15" i="14"/>
  <c r="B15" i="14"/>
  <c r="B14" i="14"/>
  <c r="C14" i="14"/>
  <c r="C13" i="14"/>
  <c r="B13" i="14"/>
  <c r="C12" i="14"/>
  <c r="C11" i="14"/>
  <c r="B11" i="14"/>
  <c r="C10" i="14"/>
  <c r="C9" i="14"/>
  <c r="K7" i="14"/>
  <c r="J7" i="14"/>
  <c r="G7" i="14" l="1"/>
  <c r="C25" i="14"/>
  <c r="C26" i="14"/>
  <c r="B41" i="14"/>
  <c r="C41" i="14"/>
  <c r="C40" i="14"/>
  <c r="C19" i="14"/>
  <c r="C24" i="14"/>
  <c r="C45" i="14"/>
  <c r="F7" i="14"/>
  <c r="B7" i="14" s="1"/>
  <c r="B45" i="14"/>
  <c r="E7" i="14"/>
  <c r="C53" i="14"/>
  <c r="B35" i="14"/>
  <c r="C7" i="14" l="1"/>
  <c r="B53" i="14" l="1"/>
  <c r="F102" i="13"/>
  <c r="F19" i="13"/>
  <c r="F10" i="13" l="1"/>
  <c r="F13" i="13"/>
  <c r="F14" i="13"/>
  <c r="F15" i="13"/>
  <c r="F16" i="13"/>
  <c r="F17" i="13"/>
  <c r="F18" i="13"/>
  <c r="F11" i="13"/>
  <c r="F12" i="13"/>
  <c r="G29" i="13" l="1"/>
  <c r="D37" i="13"/>
  <c r="D36" i="13"/>
  <c r="F27" i="13"/>
  <c r="F28" i="13"/>
  <c r="F29" i="13"/>
  <c r="F26" i="13"/>
  <c r="B26" i="13" s="1"/>
  <c r="G18" i="13" l="1"/>
  <c r="G19" i="13"/>
  <c r="G22" i="13"/>
  <c r="G24" i="13"/>
  <c r="G25" i="13"/>
  <c r="G26" i="13"/>
  <c r="G39" i="13"/>
  <c r="G40" i="13"/>
  <c r="G41" i="13"/>
  <c r="G45" i="13"/>
  <c r="G46" i="13"/>
  <c r="G47" i="13"/>
  <c r="G50" i="13"/>
  <c r="G52" i="13"/>
  <c r="G53" i="13"/>
  <c r="G10" i="13"/>
  <c r="F22" i="13"/>
  <c r="F24" i="13"/>
  <c r="F25" i="13"/>
  <c r="F39" i="13"/>
  <c r="F41" i="13"/>
  <c r="F45" i="13"/>
  <c r="F46" i="13"/>
  <c r="F47" i="13"/>
  <c r="F50" i="13"/>
  <c r="F52" i="13"/>
  <c r="F53" i="13"/>
  <c r="K7" i="13"/>
  <c r="J7" i="13"/>
  <c r="G7" i="13" l="1"/>
  <c r="F7" i="13"/>
  <c r="E26" i="13"/>
  <c r="C26" i="13"/>
  <c r="E10" i="13" l="1"/>
  <c r="C10" i="13" s="1"/>
  <c r="I53" i="13" l="1"/>
  <c r="E27" i="13" l="1"/>
  <c r="C27" i="13" s="1"/>
  <c r="E11" i="13"/>
  <c r="C11" i="13" s="1"/>
  <c r="E12" i="13"/>
  <c r="C12" i="13" s="1"/>
  <c r="E13" i="13"/>
  <c r="C13" i="13" s="1"/>
  <c r="E14" i="13"/>
  <c r="C14" i="13" s="1"/>
  <c r="E15" i="13"/>
  <c r="C15" i="13" s="1"/>
  <c r="E16" i="13"/>
  <c r="C16" i="13" s="1"/>
  <c r="E17" i="13"/>
  <c r="C17" i="13" s="1"/>
  <c r="E18" i="13"/>
  <c r="C18" i="13" s="1"/>
  <c r="E19" i="13"/>
  <c r="C19" i="13" s="1"/>
  <c r="E20" i="13"/>
  <c r="C20" i="13" s="1"/>
  <c r="E21" i="13"/>
  <c r="C21" i="13" s="1"/>
  <c r="E22" i="13"/>
  <c r="C22" i="13" s="1"/>
  <c r="E23" i="13"/>
  <c r="C23" i="13" s="1"/>
  <c r="E24" i="13"/>
  <c r="C24" i="13" s="1"/>
  <c r="E25" i="13"/>
  <c r="C25" i="13" s="1"/>
  <c r="E28" i="13"/>
  <c r="C28" i="13" s="1"/>
  <c r="E29" i="13"/>
  <c r="C29" i="13" s="1"/>
  <c r="E30" i="13"/>
  <c r="C30" i="13" s="1"/>
  <c r="E31" i="13"/>
  <c r="C31" i="13" s="1"/>
  <c r="E32" i="13"/>
  <c r="C32" i="13" s="1"/>
  <c r="E33" i="13"/>
  <c r="C33" i="13" s="1"/>
  <c r="E34" i="13"/>
  <c r="C34" i="13" s="1"/>
  <c r="E36" i="13"/>
  <c r="C36" i="13" s="1"/>
  <c r="E37" i="13"/>
  <c r="C37" i="13" s="1"/>
  <c r="E38" i="13"/>
  <c r="C38" i="13" s="1"/>
  <c r="E39" i="13"/>
  <c r="C39" i="13" s="1"/>
  <c r="E40" i="13"/>
  <c r="C40" i="13" s="1"/>
  <c r="E41" i="13"/>
  <c r="C41" i="13" s="1"/>
  <c r="E42" i="13"/>
  <c r="C42" i="13" s="1"/>
  <c r="E43" i="13"/>
  <c r="C43" i="13" s="1"/>
  <c r="E44" i="13"/>
  <c r="C44" i="13" s="1"/>
  <c r="E45" i="13"/>
  <c r="C45" i="13" s="1"/>
  <c r="E46" i="13"/>
  <c r="C46" i="13" s="1"/>
  <c r="E47" i="13"/>
  <c r="C47" i="13" s="1"/>
  <c r="E48" i="13"/>
  <c r="C48" i="13" s="1"/>
  <c r="E49" i="13"/>
  <c r="C49" i="13" s="1"/>
  <c r="E50" i="13"/>
  <c r="C50" i="13" s="1"/>
  <c r="E51" i="13"/>
  <c r="C51" i="13" s="1"/>
  <c r="E52" i="13"/>
  <c r="C52" i="13" s="1"/>
  <c r="E9" i="13"/>
  <c r="C9" i="13" s="1"/>
  <c r="D9" i="13"/>
  <c r="D10" i="13"/>
  <c r="B10" i="13" s="1"/>
  <c r="D11" i="13"/>
  <c r="B11" i="13" s="1"/>
  <c r="D40" i="13"/>
  <c r="B40" i="13" s="1"/>
  <c r="D41" i="13"/>
  <c r="B41" i="13" s="1"/>
  <c r="D42" i="13"/>
  <c r="B42" i="13" s="1"/>
  <c r="D43" i="13"/>
  <c r="B43" i="13" s="1"/>
  <c r="D44" i="13"/>
  <c r="B44" i="13" s="1"/>
  <c r="D45" i="13"/>
  <c r="B45" i="13" s="1"/>
  <c r="D46" i="13"/>
  <c r="B46" i="13" s="1"/>
  <c r="D47" i="13"/>
  <c r="B47" i="13" s="1"/>
  <c r="D48" i="13"/>
  <c r="B48" i="13" s="1"/>
  <c r="D49" i="13"/>
  <c r="B49" i="13" s="1"/>
  <c r="D50" i="13"/>
  <c r="B50" i="13" s="1"/>
  <c r="D51" i="13"/>
  <c r="B51" i="13" s="1"/>
  <c r="D52" i="13"/>
  <c r="B52" i="13" s="1"/>
  <c r="D28" i="13"/>
  <c r="B28" i="13" s="1"/>
  <c r="D29" i="13"/>
  <c r="B29" i="13" s="1"/>
  <c r="D30" i="13"/>
  <c r="B30" i="13" s="1"/>
  <c r="D31" i="13"/>
  <c r="B31" i="13" s="1"/>
  <c r="D32" i="13"/>
  <c r="B32" i="13" s="1"/>
  <c r="D33" i="13"/>
  <c r="B33" i="13" s="1"/>
  <c r="D34" i="13"/>
  <c r="B34" i="13" s="1"/>
  <c r="B36" i="13"/>
  <c r="B37" i="13"/>
  <c r="D38" i="13"/>
  <c r="B38" i="13" s="1"/>
  <c r="D39" i="13"/>
  <c r="B39" i="13" s="1"/>
  <c r="D19" i="13"/>
  <c r="B19" i="13" s="1"/>
  <c r="D20" i="13"/>
  <c r="B20" i="13" s="1"/>
  <c r="D21" i="13"/>
  <c r="B21" i="13" s="1"/>
  <c r="D22" i="13"/>
  <c r="B22" i="13" s="1"/>
  <c r="D23" i="13"/>
  <c r="B23" i="13" s="1"/>
  <c r="D24" i="13"/>
  <c r="B24" i="13" s="1"/>
  <c r="D25" i="13"/>
  <c r="B25" i="13" s="1"/>
  <c r="D27" i="13"/>
  <c r="B27" i="13" s="1"/>
  <c r="D15" i="13"/>
  <c r="B15" i="13" s="1"/>
  <c r="D16" i="13"/>
  <c r="B16" i="13" s="1"/>
  <c r="D17" i="13"/>
  <c r="B17" i="13" s="1"/>
  <c r="D18" i="13"/>
  <c r="B18" i="13" s="1"/>
  <c r="D14" i="13"/>
  <c r="B14" i="13" s="1"/>
  <c r="D13" i="13"/>
  <c r="B13" i="13" s="1"/>
  <c r="D12" i="13"/>
  <c r="B12" i="13" s="1"/>
  <c r="H35" i="13"/>
  <c r="D35" i="13" s="1"/>
  <c r="B35" i="13" s="1"/>
  <c r="E35" i="13"/>
  <c r="C35" i="13" s="1"/>
  <c r="B9" i="13" l="1"/>
  <c r="D57" i="13"/>
  <c r="D56" i="13" s="1"/>
  <c r="D53" i="13" s="1"/>
  <c r="D7" i="13" s="1"/>
  <c r="E57" i="13"/>
  <c r="E56" i="13" s="1"/>
  <c r="E53" i="13" s="1"/>
  <c r="C53" i="13" s="1"/>
  <c r="E7" i="13" l="1"/>
  <c r="C7" i="13" s="1"/>
  <c r="B53" i="13"/>
  <c r="B7" i="13"/>
  <c r="C49" i="12"/>
  <c r="B49" i="12"/>
  <c r="C21" i="12"/>
  <c r="B21" i="12"/>
  <c r="C20" i="12"/>
  <c r="B20" i="12"/>
  <c r="C53" i="11"/>
  <c r="B53" i="11"/>
  <c r="C52" i="11"/>
  <c r="B52" i="11"/>
  <c r="C51" i="11"/>
  <c r="B51" i="11"/>
  <c r="C50" i="11"/>
  <c r="B50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19" i="11"/>
  <c r="B19" i="11"/>
  <c r="C18" i="11"/>
  <c r="B18" i="11"/>
  <c r="C17" i="11"/>
  <c r="B17" i="11"/>
  <c r="C15" i="11"/>
  <c r="B15" i="11"/>
  <c r="C14" i="11"/>
  <c r="B14" i="11"/>
  <c r="C12" i="11"/>
  <c r="B12" i="11"/>
  <c r="C11" i="11"/>
  <c r="B11" i="11"/>
  <c r="C10" i="11"/>
  <c r="B10" i="11"/>
  <c r="C9" i="11"/>
  <c r="B9" i="11"/>
  <c r="G7" i="11"/>
  <c r="F7" i="11"/>
  <c r="E7" i="11"/>
  <c r="C7" i="11" s="1"/>
  <c r="D7" i="11"/>
  <c r="C53" i="12"/>
  <c r="B53" i="12"/>
  <c r="C52" i="12"/>
  <c r="B52" i="12"/>
  <c r="C51" i="12"/>
  <c r="B51" i="12"/>
  <c r="C50" i="12"/>
  <c r="B50" i="12"/>
  <c r="C47" i="12"/>
  <c r="B47" i="12"/>
  <c r="C46" i="12"/>
  <c r="B46" i="12"/>
  <c r="C45" i="12"/>
  <c r="B45" i="12"/>
  <c r="C44" i="12"/>
  <c r="B44" i="12"/>
  <c r="C43" i="12"/>
  <c r="B43" i="12"/>
  <c r="C42" i="12"/>
  <c r="B42" i="12"/>
  <c r="C41" i="12"/>
  <c r="B41" i="12"/>
  <c r="C40" i="12"/>
  <c r="B40" i="12"/>
  <c r="C39" i="12"/>
  <c r="B39" i="12"/>
  <c r="C38" i="12"/>
  <c r="B38" i="12"/>
  <c r="C37" i="12"/>
  <c r="B37" i="12"/>
  <c r="C36" i="12"/>
  <c r="B36" i="12"/>
  <c r="C35" i="12"/>
  <c r="B35" i="12"/>
  <c r="C34" i="12"/>
  <c r="B34" i="12"/>
  <c r="C33" i="12"/>
  <c r="B33" i="12"/>
  <c r="C32" i="12"/>
  <c r="B32" i="12"/>
  <c r="C31" i="12"/>
  <c r="B31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19" i="12"/>
  <c r="B19" i="12"/>
  <c r="C18" i="12"/>
  <c r="B18" i="12"/>
  <c r="C17" i="12"/>
  <c r="B17" i="12"/>
  <c r="C15" i="12"/>
  <c r="B15" i="12"/>
  <c r="C14" i="12"/>
  <c r="B14" i="12"/>
  <c r="C12" i="12"/>
  <c r="B12" i="12"/>
  <c r="C11" i="12"/>
  <c r="B11" i="12"/>
  <c r="C10" i="12"/>
  <c r="B10" i="12"/>
  <c r="C9" i="12"/>
  <c r="B9" i="12"/>
  <c r="G7" i="12"/>
  <c r="F7" i="12"/>
  <c r="E7" i="12"/>
  <c r="D7" i="12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I7" i="10"/>
  <c r="H7" i="10"/>
  <c r="G7" i="10"/>
  <c r="F7" i="10"/>
  <c r="E7" i="10"/>
  <c r="D7" i="10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I7" i="8"/>
  <c r="H7" i="8"/>
  <c r="G7" i="8"/>
  <c r="F7" i="8"/>
  <c r="E7" i="8"/>
  <c r="D7" i="8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I7" i="9"/>
  <c r="H7" i="9"/>
  <c r="G7" i="9"/>
  <c r="F7" i="9"/>
  <c r="E7" i="9"/>
  <c r="D7" i="9"/>
  <c r="I7" i="7"/>
  <c r="H7" i="7"/>
  <c r="G7" i="7"/>
  <c r="F7" i="7"/>
  <c r="E7" i="7"/>
  <c r="D7" i="7"/>
  <c r="C9" i="7"/>
  <c r="B9" i="7"/>
  <c r="B10" i="7"/>
  <c r="C10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G7" i="6"/>
  <c r="F7" i="6"/>
  <c r="E7" i="6"/>
  <c r="C7" i="6" s="1"/>
  <c r="D7" i="6"/>
  <c r="G7" i="5"/>
  <c r="D7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I7" i="5"/>
  <c r="H7" i="5"/>
  <c r="F7" i="5"/>
  <c r="E7" i="5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I7" i="4"/>
  <c r="H7" i="4"/>
  <c r="G7" i="4"/>
  <c r="F7" i="4"/>
  <c r="E7" i="4"/>
  <c r="D7" i="4"/>
  <c r="D7" i="1"/>
  <c r="E7" i="1"/>
  <c r="F7" i="1"/>
  <c r="G7" i="1"/>
  <c r="H7" i="1"/>
  <c r="I7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D7" i="2"/>
  <c r="E7" i="2"/>
  <c r="F7" i="2"/>
  <c r="G7" i="2"/>
  <c r="H7" i="2"/>
  <c r="I7" i="2"/>
  <c r="B9" i="2"/>
  <c r="C9" i="2"/>
  <c r="B10" i="2"/>
  <c r="C10" i="2"/>
  <c r="B11" i="2"/>
  <c r="C11" i="2"/>
  <c r="B12" i="2"/>
  <c r="C12" i="2"/>
  <c r="B13" i="2"/>
  <c r="C13" i="2"/>
  <c r="B15" i="2"/>
  <c r="C15" i="2"/>
  <c r="B16" i="2"/>
  <c r="C16" i="2"/>
  <c r="B18" i="2"/>
  <c r="C18" i="2"/>
  <c r="B19" i="2"/>
  <c r="C19" i="2"/>
  <c r="B21" i="2"/>
  <c r="C21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8" i="3"/>
  <c r="C8" i="3"/>
  <c r="E8" i="3"/>
  <c r="F8" i="3"/>
  <c r="G8" i="3" s="1"/>
  <c r="H8" i="3"/>
  <c r="I8" i="3"/>
  <c r="K8" i="3"/>
  <c r="L8" i="3"/>
  <c r="N8" i="3"/>
  <c r="O8" i="3"/>
  <c r="Q8" i="3"/>
  <c r="R8" i="3"/>
  <c r="T8" i="3"/>
  <c r="U8" i="3"/>
  <c r="M10" i="3"/>
  <c r="M11" i="3"/>
  <c r="M12" i="3"/>
  <c r="M13" i="3"/>
  <c r="M17" i="3"/>
  <c r="M18" i="3"/>
  <c r="M19" i="3"/>
  <c r="M20" i="3"/>
  <c r="M22" i="3"/>
  <c r="M24" i="3"/>
  <c r="M25" i="3"/>
  <c r="M29" i="3"/>
  <c r="M30" i="3"/>
  <c r="M31" i="3"/>
  <c r="M32" i="3"/>
  <c r="M34" i="3"/>
  <c r="M35" i="3"/>
  <c r="M36" i="3"/>
  <c r="M37" i="3"/>
  <c r="M38" i="3"/>
  <c r="M40" i="3"/>
  <c r="M41" i="3"/>
  <c r="M42" i="3"/>
  <c r="M43" i="3"/>
  <c r="M44" i="3"/>
  <c r="M46" i="3"/>
  <c r="M48" i="3"/>
  <c r="M49" i="3"/>
  <c r="M50" i="3"/>
  <c r="M52" i="3"/>
  <c r="M53" i="3"/>
  <c r="M54" i="3"/>
  <c r="M55" i="3"/>
  <c r="M56" i="3"/>
  <c r="M57" i="3"/>
  <c r="C7" i="7" l="1"/>
  <c r="C7" i="12"/>
  <c r="B7" i="9"/>
  <c r="C54" i="12"/>
  <c r="B7" i="8"/>
  <c r="B7" i="10"/>
  <c r="J8" i="3"/>
  <c r="D8" i="3"/>
  <c r="C7" i="5"/>
  <c r="B7" i="6"/>
  <c r="C7" i="8"/>
  <c r="C7" i="2"/>
  <c r="M8" i="3"/>
  <c r="B7" i="2"/>
  <c r="C7" i="4"/>
  <c r="B7" i="5"/>
  <c r="B7" i="11"/>
  <c r="C7" i="1"/>
  <c r="B7" i="4"/>
  <c r="B7" i="7"/>
  <c r="C7" i="9"/>
  <c r="C7" i="10"/>
  <c r="B7" i="1"/>
  <c r="B7" i="12"/>
  <c r="B54" i="12"/>
</calcChain>
</file>

<file path=xl/sharedStrings.xml><?xml version="1.0" encoding="utf-8"?>
<sst xmlns="http://schemas.openxmlformats.org/spreadsheetml/2006/main" count="1329" uniqueCount="176">
  <si>
    <t>２．魚種別水揚高（石巻＋渡波＋牡鹿）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5" eb="17">
      <t>オシカ</t>
    </rPh>
    <phoneticPr fontId="21"/>
  </si>
  <si>
    <t>平成１９年</t>
    <rPh sb="0" eb="2">
      <t>ヘイセイ</t>
    </rPh>
    <rPh sb="4" eb="5">
      <t>ネン</t>
    </rPh>
    <phoneticPr fontId="21"/>
  </si>
  <si>
    <t>分類</t>
    <rPh sb="0" eb="2">
      <t>ブンルイ</t>
    </rPh>
    <phoneticPr fontId="21"/>
  </si>
  <si>
    <t>総数</t>
    <rPh sb="0" eb="2">
      <t>ソウスウ</t>
    </rPh>
    <phoneticPr fontId="21"/>
  </si>
  <si>
    <t>石巻</t>
    <rPh sb="0" eb="2">
      <t>イシノマキ</t>
    </rPh>
    <phoneticPr fontId="21"/>
  </si>
  <si>
    <t>渡波</t>
    <rPh sb="0" eb="2">
      <t>ワタノハ</t>
    </rPh>
    <phoneticPr fontId="21"/>
  </si>
  <si>
    <t>牡鹿</t>
    <rPh sb="0" eb="2">
      <t>オシカ</t>
    </rPh>
    <phoneticPr fontId="21"/>
  </si>
  <si>
    <t>水揚数量</t>
    <rPh sb="0" eb="2">
      <t>ミズア</t>
    </rPh>
    <rPh sb="2" eb="4">
      <t>スウリョウ</t>
    </rPh>
    <phoneticPr fontId="21"/>
  </si>
  <si>
    <t>水揚金額</t>
    <rPh sb="0" eb="2">
      <t>ミズア</t>
    </rPh>
    <rPh sb="2" eb="4">
      <t>キンガク</t>
    </rPh>
    <phoneticPr fontId="21"/>
  </si>
  <si>
    <t>（ｔ）</t>
    <phoneticPr fontId="21"/>
  </si>
  <si>
    <t>（千円）</t>
    <rPh sb="1" eb="3">
      <t>センエン</t>
    </rPh>
    <phoneticPr fontId="21"/>
  </si>
  <si>
    <t>（ｔ）</t>
    <phoneticPr fontId="21"/>
  </si>
  <si>
    <t>合計</t>
    <rPh sb="0" eb="2">
      <t>ゴウケイ</t>
    </rPh>
    <phoneticPr fontId="21"/>
  </si>
  <si>
    <t>その他のたら</t>
    <rPh sb="2" eb="3">
      <t>ホカ</t>
    </rPh>
    <phoneticPr fontId="21"/>
  </si>
  <si>
    <t>さめ類</t>
    <rPh sb="2" eb="3">
      <t>ルイ</t>
    </rPh>
    <phoneticPr fontId="21"/>
  </si>
  <si>
    <t>油かれい</t>
    <rPh sb="0" eb="1">
      <t>アブラ</t>
    </rPh>
    <phoneticPr fontId="21"/>
  </si>
  <si>
    <t>その他のかれい</t>
    <rPh sb="2" eb="3">
      <t>ホカ</t>
    </rPh>
    <phoneticPr fontId="21"/>
  </si>
  <si>
    <t>その他のまぐろ</t>
    <rPh sb="2" eb="3">
      <t>ホカ</t>
    </rPh>
    <phoneticPr fontId="21"/>
  </si>
  <si>
    <t>かじき類</t>
    <rPh sb="3" eb="4">
      <t>ルイ</t>
    </rPh>
    <phoneticPr fontId="21"/>
  </si>
  <si>
    <t>いか類</t>
    <rPh sb="2" eb="3">
      <t>ルイ</t>
    </rPh>
    <phoneticPr fontId="21"/>
  </si>
  <si>
    <t>海草類</t>
    <rPh sb="0" eb="2">
      <t>カイソウ</t>
    </rPh>
    <rPh sb="2" eb="3">
      <t>ルイ</t>
    </rPh>
    <phoneticPr fontId="21"/>
  </si>
  <si>
    <t>貝類</t>
    <rPh sb="0" eb="1">
      <t>カイ</t>
    </rPh>
    <rPh sb="1" eb="2">
      <t>ルイ</t>
    </rPh>
    <phoneticPr fontId="21"/>
  </si>
  <si>
    <t>その他</t>
    <rPh sb="2" eb="3">
      <t>ホカ</t>
    </rPh>
    <phoneticPr fontId="21"/>
  </si>
  <si>
    <t>資料：石巻市水産課</t>
    <rPh sb="0" eb="2">
      <t>シリョウ</t>
    </rPh>
    <rPh sb="3" eb="6">
      <t>イシノマキシ</t>
    </rPh>
    <rPh sb="6" eb="8">
      <t>スイサン</t>
    </rPh>
    <rPh sb="8" eb="9">
      <t>カ</t>
    </rPh>
    <phoneticPr fontId="21"/>
  </si>
  <si>
    <t>平成１８年</t>
    <rPh sb="0" eb="2">
      <t>ヘイセイ</t>
    </rPh>
    <rPh sb="4" eb="5">
      <t>ネン</t>
    </rPh>
    <phoneticPr fontId="21"/>
  </si>
  <si>
    <t>本田かれい</t>
    <rPh sb="0" eb="2">
      <t>ホンダ</t>
    </rPh>
    <phoneticPr fontId="21"/>
  </si>
  <si>
    <t>２．魚種別水揚高（石巻＋渡波）（旧石巻市）</t>
    <rPh sb="2" eb="3">
      <t>ギョ</t>
    </rPh>
    <rPh sb="3" eb="5">
      <t>シュベツ</t>
    </rPh>
    <rPh sb="5" eb="7">
      <t>ミズア</t>
    </rPh>
    <rPh sb="7" eb="8">
      <t>タカ</t>
    </rPh>
    <rPh sb="9" eb="11">
      <t>イシノマキ</t>
    </rPh>
    <rPh sb="12" eb="14">
      <t>ワタノハ</t>
    </rPh>
    <rPh sb="16" eb="17">
      <t>キュウ</t>
    </rPh>
    <rPh sb="17" eb="20">
      <t>イシノマキシ</t>
    </rPh>
    <phoneticPr fontId="21"/>
  </si>
  <si>
    <t xml:space="preserve"> </t>
  </si>
  <si>
    <t>（各年中）</t>
    <rPh sb="1" eb="4">
      <t>カクネンチュウ</t>
    </rPh>
    <phoneticPr fontId="22"/>
  </si>
  <si>
    <t>魚   種</t>
  </si>
  <si>
    <t>平成10年</t>
    <rPh sb="0" eb="2">
      <t>ヘイセイ</t>
    </rPh>
    <rPh sb="4" eb="5">
      <t>ネン</t>
    </rPh>
    <phoneticPr fontId="22"/>
  </si>
  <si>
    <t>平成11年</t>
    <rPh sb="0" eb="2">
      <t>ヘイセイ</t>
    </rPh>
    <rPh sb="4" eb="5">
      <t>ネン</t>
    </rPh>
    <phoneticPr fontId="22"/>
  </si>
  <si>
    <t>平成12年</t>
    <rPh sb="0" eb="2">
      <t>ヘイセイ</t>
    </rPh>
    <rPh sb="4" eb="5">
      <t>ネン</t>
    </rPh>
    <phoneticPr fontId="22"/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</si>
  <si>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</si>
  <si>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</si>
  <si>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</si>
  <si>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</si>
  <si>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数  量</t>
  </si>
  <si>
    <t>金  額</t>
  </si>
  <si>
    <t>平均価格</t>
  </si>
  <si>
    <t>千円</t>
    <rPh sb="0" eb="2">
      <t>センエン</t>
    </rPh>
    <phoneticPr fontId="22"/>
  </si>
  <si>
    <t>（円／kg）</t>
    <rPh sb="1" eb="2">
      <t>エン</t>
    </rPh>
    <phoneticPr fontId="22"/>
  </si>
  <si>
    <t>合   計</t>
  </si>
  <si>
    <t>にしん</t>
  </si>
  <si>
    <t>たら</t>
  </si>
  <si>
    <t>すけそうたら</t>
  </si>
  <si>
    <t>その他のたら</t>
  </si>
  <si>
    <t>ぎんたら</t>
  </si>
  <si>
    <t>きんめ</t>
  </si>
  <si>
    <t>めぬけ</t>
  </si>
  <si>
    <t>きちじ</t>
  </si>
  <si>
    <t>ほっけ</t>
  </si>
  <si>
    <t>さめ類</t>
  </si>
  <si>
    <t>ひらめ</t>
  </si>
  <si>
    <t>なめた</t>
  </si>
  <si>
    <t>油かれい</t>
  </si>
  <si>
    <t>からすかれい</t>
  </si>
  <si>
    <t>本田かれい</t>
  </si>
  <si>
    <t>あさばかれい</t>
  </si>
  <si>
    <t>その他のかれい</t>
  </si>
  <si>
    <t>あじ</t>
  </si>
  <si>
    <t>ぶり</t>
  </si>
  <si>
    <t>さけ・ます</t>
  </si>
  <si>
    <t>たい</t>
  </si>
  <si>
    <t>さば</t>
  </si>
  <si>
    <t>さんま</t>
  </si>
  <si>
    <t>かつお</t>
  </si>
  <si>
    <t>まぐろ</t>
  </si>
  <si>
    <t>びんちょう</t>
  </si>
  <si>
    <t>その他のまぐろ</t>
  </si>
  <si>
    <t>めかじき</t>
  </si>
  <si>
    <t>かじき類</t>
  </si>
  <si>
    <t>こうなご</t>
  </si>
  <si>
    <t>めろうど</t>
  </si>
  <si>
    <t>すずき</t>
  </si>
  <si>
    <t>あなご</t>
  </si>
  <si>
    <t>いか類</t>
  </si>
  <si>
    <t>かに</t>
  </si>
  <si>
    <t>いさだ</t>
  </si>
  <si>
    <t>海藻類</t>
  </si>
  <si>
    <t>貝類</t>
  </si>
  <si>
    <t>その他</t>
  </si>
  <si>
    <t xml:space="preserve">     資料：産業部水産課</t>
  </si>
  <si>
    <t>にしん</t>
    <phoneticPr fontId="21"/>
  </si>
  <si>
    <t>たら</t>
    <phoneticPr fontId="21"/>
  </si>
  <si>
    <t>すけそうたら</t>
    <phoneticPr fontId="21"/>
  </si>
  <si>
    <t>ぎんたら</t>
    <phoneticPr fontId="21"/>
  </si>
  <si>
    <t>めぬけ</t>
    <phoneticPr fontId="21"/>
  </si>
  <si>
    <t>きちじ</t>
    <phoneticPr fontId="21"/>
  </si>
  <si>
    <t>ほっけ</t>
    <phoneticPr fontId="21"/>
  </si>
  <si>
    <t>ひらめ</t>
    <phoneticPr fontId="21"/>
  </si>
  <si>
    <t>からすかれい</t>
    <phoneticPr fontId="21"/>
  </si>
  <si>
    <t>あじ</t>
    <phoneticPr fontId="21"/>
  </si>
  <si>
    <t>ぶり</t>
    <phoneticPr fontId="21"/>
  </si>
  <si>
    <t>さけ・ます</t>
    <phoneticPr fontId="21"/>
  </si>
  <si>
    <t>たい</t>
    <phoneticPr fontId="21"/>
  </si>
  <si>
    <t>まいわし</t>
    <phoneticPr fontId="21"/>
  </si>
  <si>
    <t>さば</t>
    <phoneticPr fontId="21"/>
  </si>
  <si>
    <t>さんま</t>
    <phoneticPr fontId="21"/>
  </si>
  <si>
    <t>かつお</t>
    <phoneticPr fontId="21"/>
  </si>
  <si>
    <t>まぐろ</t>
    <phoneticPr fontId="21"/>
  </si>
  <si>
    <t>めじ</t>
    <phoneticPr fontId="21"/>
  </si>
  <si>
    <t>びんちょう</t>
    <phoneticPr fontId="21"/>
  </si>
  <si>
    <t>めかじき</t>
    <phoneticPr fontId="21"/>
  </si>
  <si>
    <t>めろうど</t>
    <phoneticPr fontId="21"/>
  </si>
  <si>
    <t>すずき</t>
    <phoneticPr fontId="21"/>
  </si>
  <si>
    <t>あなご</t>
    <phoneticPr fontId="21"/>
  </si>
  <si>
    <t>たこ</t>
    <phoneticPr fontId="21"/>
  </si>
  <si>
    <t>かに</t>
    <phoneticPr fontId="21"/>
  </si>
  <si>
    <t>いさだ</t>
    <phoneticPr fontId="21"/>
  </si>
  <si>
    <t>きんめ</t>
    <phoneticPr fontId="21"/>
  </si>
  <si>
    <t>-</t>
    <phoneticPr fontId="21"/>
  </si>
  <si>
    <t>なめた</t>
    <phoneticPr fontId="21"/>
  </si>
  <si>
    <t>あさばかれい</t>
    <phoneticPr fontId="21"/>
  </si>
  <si>
    <t>こうなご</t>
    <phoneticPr fontId="21"/>
  </si>
  <si>
    <t>単位：トン、千円</t>
    <phoneticPr fontId="22"/>
  </si>
  <si>
    <t>ｔ</t>
    <phoneticPr fontId="22"/>
  </si>
  <si>
    <t>ｔ</t>
    <phoneticPr fontId="22"/>
  </si>
  <si>
    <t xml:space="preserve"> </t>
    <phoneticPr fontId="22"/>
  </si>
  <si>
    <t>いわし</t>
    <phoneticPr fontId="22"/>
  </si>
  <si>
    <t>めじ</t>
    <phoneticPr fontId="22"/>
  </si>
  <si>
    <t xml:space="preserve">     ※輸入魚を含めて計上している。</t>
    <phoneticPr fontId="22"/>
  </si>
  <si>
    <t>平成２０年</t>
    <rPh sb="0" eb="2">
      <t>ヘイセイ</t>
    </rPh>
    <rPh sb="4" eb="5">
      <t>ネン</t>
    </rPh>
    <phoneticPr fontId="21"/>
  </si>
  <si>
    <t>平成２１年</t>
    <rPh sb="0" eb="2">
      <t>ヘイセイ</t>
    </rPh>
    <rPh sb="4" eb="5">
      <t>ネン</t>
    </rPh>
    <phoneticPr fontId="21"/>
  </si>
  <si>
    <t>２．魚種別水揚高（石巻＋渡波＋牡鹿）</t>
  </si>
  <si>
    <t>平成２２年</t>
  </si>
  <si>
    <t>分類</t>
  </si>
  <si>
    <t>総数</t>
  </si>
  <si>
    <t>石巻</t>
  </si>
  <si>
    <t>渡波</t>
  </si>
  <si>
    <t>牡鹿</t>
  </si>
  <si>
    <t>水揚数量</t>
  </si>
  <si>
    <t>水揚金額</t>
  </si>
  <si>
    <t>（ｔ）</t>
  </si>
  <si>
    <t>（千円）</t>
  </si>
  <si>
    <t>合計</t>
  </si>
  <si>
    <t>まいわし</t>
  </si>
  <si>
    <t>めじ</t>
  </si>
  <si>
    <t>たこ</t>
  </si>
  <si>
    <t>海草類</t>
  </si>
  <si>
    <t>平成２３年</t>
    <phoneticPr fontId="21"/>
  </si>
  <si>
    <t>２．魚種別水揚高（石巻＋渡波＋牡鹿）</t>
    <phoneticPr fontId="21"/>
  </si>
  <si>
    <t>分類不明（牡鹿売場）</t>
    <rPh sb="0" eb="2">
      <t>ブンルイ</t>
    </rPh>
    <rPh sb="2" eb="4">
      <t>フメイ</t>
    </rPh>
    <rPh sb="5" eb="7">
      <t>オシカ</t>
    </rPh>
    <rPh sb="7" eb="9">
      <t>ウリバ</t>
    </rPh>
    <phoneticPr fontId="21"/>
  </si>
  <si>
    <t>※牡鹿売場分については、東日本大震災の影響により関係書類が流出し、分類が不可能である。</t>
    <rPh sb="1" eb="3">
      <t>オシカ</t>
    </rPh>
    <rPh sb="3" eb="5">
      <t>ウリバ</t>
    </rPh>
    <rPh sb="5" eb="6">
      <t>ブン</t>
    </rPh>
    <rPh sb="12" eb="13">
      <t>ヒガシ</t>
    </rPh>
    <rPh sb="13" eb="15">
      <t>ニホン</t>
    </rPh>
    <rPh sb="15" eb="18">
      <t>ダイシンサイ</t>
    </rPh>
    <rPh sb="19" eb="21">
      <t>エイキョウ</t>
    </rPh>
    <rPh sb="24" eb="26">
      <t>カンケイ</t>
    </rPh>
    <rPh sb="26" eb="28">
      <t>ショルイ</t>
    </rPh>
    <rPh sb="29" eb="31">
      <t>リュウシュツ</t>
    </rPh>
    <rPh sb="33" eb="35">
      <t>ブンルイ</t>
    </rPh>
    <rPh sb="36" eb="39">
      <t>フカノウ</t>
    </rPh>
    <phoneticPr fontId="21"/>
  </si>
  <si>
    <t>分類不明（３月分）</t>
    <rPh sb="0" eb="2">
      <t>ブンルイ</t>
    </rPh>
    <rPh sb="2" eb="4">
      <t>フメイ</t>
    </rPh>
    <rPh sb="6" eb="8">
      <t>ツキブン</t>
    </rPh>
    <phoneticPr fontId="21"/>
  </si>
  <si>
    <t>※東日本大震災の影響により、３月分（石巻・渡波分）の魚種別水揚高は分類不明で計上。</t>
    <rPh sb="1" eb="2">
      <t>ヒガシ</t>
    </rPh>
    <rPh sb="2" eb="4">
      <t>ニホン</t>
    </rPh>
    <rPh sb="4" eb="7">
      <t>ダイシンサイ</t>
    </rPh>
    <rPh sb="8" eb="10">
      <t>エイキョウ</t>
    </rPh>
    <rPh sb="15" eb="16">
      <t>ツキ</t>
    </rPh>
    <rPh sb="16" eb="17">
      <t>ブン</t>
    </rPh>
    <rPh sb="18" eb="20">
      <t>イシノマキ</t>
    </rPh>
    <rPh sb="21" eb="23">
      <t>ワタノハ</t>
    </rPh>
    <rPh sb="23" eb="24">
      <t>ブン</t>
    </rPh>
    <rPh sb="33" eb="35">
      <t>ブンルイ</t>
    </rPh>
    <rPh sb="35" eb="37">
      <t>フメイ</t>
    </rPh>
    <rPh sb="38" eb="40">
      <t>ケイジョウ</t>
    </rPh>
    <phoneticPr fontId="21"/>
  </si>
  <si>
    <t>資料：石巻市水産課 （水産物地方卸売市場管理事務所）</t>
    <rPh sb="11" eb="14">
      <t>スイサンブツ</t>
    </rPh>
    <rPh sb="14" eb="16">
      <t>チホウ</t>
    </rPh>
    <rPh sb="16" eb="18">
      <t>オロシウリ</t>
    </rPh>
    <rPh sb="18" eb="20">
      <t>イチバ</t>
    </rPh>
    <rPh sb="20" eb="22">
      <t>カンリ</t>
    </rPh>
    <rPh sb="22" eb="24">
      <t>ジム</t>
    </rPh>
    <rPh sb="24" eb="25">
      <t>ショ</t>
    </rPh>
    <phoneticPr fontId="21"/>
  </si>
  <si>
    <t>資料：石巻市水産課　（水産物地方卸売市場管理事務所）</t>
    <phoneticPr fontId="21"/>
  </si>
  <si>
    <t>平成２５年</t>
    <phoneticPr fontId="21"/>
  </si>
  <si>
    <t>鯨</t>
    <rPh sb="0" eb="1">
      <t>クジラ</t>
    </rPh>
    <phoneticPr fontId="21"/>
  </si>
  <si>
    <t>平成２４年</t>
    <phoneticPr fontId="21"/>
  </si>
  <si>
    <t>資料：石巻市水産課　（水産物地方卸売市場管理事務所）</t>
    <phoneticPr fontId="21"/>
  </si>
  <si>
    <t>平成２６年</t>
    <phoneticPr fontId="21"/>
  </si>
  <si>
    <t>平成２７年</t>
    <phoneticPr fontId="21"/>
  </si>
  <si>
    <t>たい類</t>
    <rPh sb="2" eb="3">
      <t>ルイ</t>
    </rPh>
    <phoneticPr fontId="21"/>
  </si>
  <si>
    <t>せぐろいわし</t>
    <phoneticPr fontId="21"/>
  </si>
  <si>
    <t>子女子</t>
    <rPh sb="0" eb="1">
      <t>コ</t>
    </rPh>
    <rPh sb="1" eb="3">
      <t>オナゴ</t>
    </rPh>
    <phoneticPr fontId="21"/>
  </si>
  <si>
    <t>あんこう</t>
    <phoneticPr fontId="21"/>
  </si>
  <si>
    <t>沖はも</t>
    <rPh sb="0" eb="1">
      <t>オキ</t>
    </rPh>
    <phoneticPr fontId="21"/>
  </si>
  <si>
    <t>はも</t>
    <phoneticPr fontId="21"/>
  </si>
  <si>
    <t>銀ざけ</t>
    <rPh sb="0" eb="1">
      <t>ギン</t>
    </rPh>
    <phoneticPr fontId="21"/>
  </si>
  <si>
    <t>平成２８年</t>
    <phoneticPr fontId="21"/>
  </si>
  <si>
    <t>２．魚種別水揚高（石巻＋牡鹿）</t>
    <phoneticPr fontId="21"/>
  </si>
  <si>
    <t>２．魚種別水揚高（石巻＋牡鹿）</t>
    <phoneticPr fontId="21"/>
  </si>
  <si>
    <t>平成２９年</t>
    <phoneticPr fontId="21"/>
  </si>
  <si>
    <t>平成３０年</t>
    <phoneticPr fontId="21"/>
  </si>
  <si>
    <t>たい</t>
    <phoneticPr fontId="21"/>
  </si>
  <si>
    <t>小女子</t>
    <rPh sb="0" eb="1">
      <t>コ</t>
    </rPh>
    <rPh sb="1" eb="3">
      <t>オナゴ</t>
    </rPh>
    <phoneticPr fontId="21"/>
  </si>
  <si>
    <t xml:space="preserve">たい </t>
    <phoneticPr fontId="21"/>
  </si>
  <si>
    <t>令和２年</t>
    <rPh sb="0" eb="2">
      <t>レイワ</t>
    </rPh>
    <rPh sb="3" eb="4">
      <t>ネン</t>
    </rPh>
    <phoneticPr fontId="21"/>
  </si>
  <si>
    <t>令和3年</t>
    <rPh sb="0" eb="2">
      <t>レイワ</t>
    </rPh>
    <rPh sb="3" eb="4">
      <t>ネン</t>
    </rPh>
    <phoneticPr fontId="21"/>
  </si>
  <si>
    <t>令和4年</t>
    <rPh sb="0" eb="2">
      <t>レイワ</t>
    </rPh>
    <rPh sb="3" eb="4">
      <t>ネン</t>
    </rPh>
    <phoneticPr fontId="21"/>
  </si>
  <si>
    <t>令和元年</t>
    <rPh sb="0" eb="2">
      <t>レイワ</t>
    </rPh>
    <rPh sb="2" eb="4">
      <t>ガンネン</t>
    </rPh>
    <phoneticPr fontId="21"/>
  </si>
  <si>
    <t>令和5年</t>
    <rPh sb="0" eb="2">
      <t>レイワ</t>
    </rPh>
    <rPh sb="3" eb="4">
      <t>ネン</t>
    </rPh>
    <phoneticPr fontId="21"/>
  </si>
  <si>
    <t>令和6年</t>
    <rPh sb="0" eb="2">
      <t>レイワ</t>
    </rPh>
    <rPh sb="3" eb="4">
      <t>ネン</t>
    </rPh>
    <phoneticPr fontId="21"/>
  </si>
  <si>
    <t>今年度より、「きはだ」・「きめじ」を計上：前年はその他に計上したもの。</t>
    <rPh sb="0" eb="3">
      <t>コンネンド</t>
    </rPh>
    <rPh sb="18" eb="20">
      <t>ケイジョウ</t>
    </rPh>
    <rPh sb="21" eb="23">
      <t>ゼンネン</t>
    </rPh>
    <rPh sb="26" eb="27">
      <t>タ</t>
    </rPh>
    <rPh sb="28" eb="30">
      <t>ケイジョウ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</si>
</sst>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.0;[Red]\-#,##0.0"/>
    <numFmt numFmtId="177" formatCode="#,##0.00_);[Red]\(#,##0.00\)"/>
    <numFmt numFmtId="178" formatCode="0.0"/>
    <numFmt numFmtId="179" formatCode="0.0_ "/>
    <numFmt numFmtId="180" formatCode="#,##0.0_);[Red]\(#,##0.0\)"/>
    <numFmt numFmtId="181" formatCode="#,##0_);[Red]\(#,##0\)"/>
    <numFmt numFmtId="182" formatCode="#,##0;&quot;△ &quot;#,##0"/>
    <numFmt numFmtId="183" formatCode="#,##0.0"/>
    <numFmt numFmtId="184" formatCode="#,##0.0;&quot;△ &quot;#,##0.0"/>
    <numFmt numFmtId="185" formatCode="#,##0.00;&quot;△ &quot;#,##0.00"/>
    <numFmt numFmtId="186" formatCode="#,##0.000;&quot;△ &quot;#,##0.000"/>
    <numFmt numFmtId="187" formatCode="#,##0.000_);[Red]\(#,##0.000\)"/>
    <numFmt numFmtId="188" formatCode=";;;"/>
    <numFmt numFmtId="189" formatCode="#,##0.0_ "/>
    <numFmt numFmtId="190" formatCode="0.0_);[Red]\(0.0\)"/>
    <numFmt numFmtId="191" formatCode="#,##0.00_ "/>
    <numFmt numFmtId="192" formatCode="#,##0_ ;[Red]\-#,##0\ "/>
    <numFmt numFmtId="193" formatCode="0.000_);[Red]\(0.000\)"/>
    <numFmt numFmtId="194" formatCode="#,##0_ "/>
    <numFmt numFmtId="195" formatCode="#,##0.0_ ;[Red]\-#,##0.0\ "/>
    <numFmt numFmtId="196" formatCode="0.0000_);[Red]\(0.0000\)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sz val="48"/>
      <name val="ＭＳ Ｐゴシック"/>
      <family val="3"/>
      <charset val="128"/>
    </font>
    <font>
      <strike/>
      <sz val="2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0" borderId="0" applyBorder="0"/>
    <xf numFmtId="0" fontId="20" fillId="4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>
      <alignment vertical="center"/>
    </xf>
    <xf numFmtId="182" fontId="0" fillId="0" borderId="12" xfId="0" applyNumberFormat="1" applyBorder="1">
      <alignment vertical="center"/>
    </xf>
    <xf numFmtId="182" fontId="0" fillId="0" borderId="12" xfId="0" applyNumberFormat="1" applyBorder="1" applyAlignment="1">
      <alignment vertical="center"/>
    </xf>
    <xf numFmtId="0" fontId="0" fillId="0" borderId="0" xfId="0" applyFill="1" applyBorder="1">
      <alignment vertical="center"/>
    </xf>
    <xf numFmtId="182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43" applyNumberFormat="1" applyFont="1" applyAlignment="1">
      <alignment vertical="center"/>
    </xf>
    <xf numFmtId="183" fontId="6" fillId="0" borderId="0" xfId="43" applyNumberFormat="1" applyFont="1" applyAlignment="1">
      <alignment vertical="center"/>
    </xf>
    <xf numFmtId="0" fontId="6" fillId="0" borderId="0" xfId="42" applyFont="1" applyAlignment="1">
      <alignment vertical="center"/>
    </xf>
    <xf numFmtId="183" fontId="6" fillId="0" borderId="0" xfId="43" applyNumberFormat="1" applyFont="1" applyAlignment="1">
      <alignment horizontal="right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183" fontId="6" fillId="24" borderId="10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  <xf numFmtId="183" fontId="6" fillId="24" borderId="13" xfId="43" applyNumberFormat="1" applyFont="1" applyFill="1" applyBorder="1" applyAlignment="1">
      <alignment horizontal="center" vertical="center"/>
    </xf>
    <xf numFmtId="183" fontId="6" fillId="24" borderId="11" xfId="43" applyNumberFormat="1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179" fontId="6" fillId="0" borderId="10" xfId="43" applyNumberFormat="1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179" fontId="6" fillId="0" borderId="13" xfId="43" applyNumberFormat="1" applyFont="1" applyFill="1" applyBorder="1" applyAlignment="1">
      <alignment vertical="center"/>
    </xf>
    <xf numFmtId="0" fontId="6" fillId="24" borderId="13" xfId="43" applyNumberFormat="1" applyFont="1" applyFill="1" applyBorder="1" applyAlignment="1">
      <alignment vertical="center"/>
    </xf>
    <xf numFmtId="0" fontId="6" fillId="0" borderId="13" xfId="43" applyNumberFormat="1" applyFont="1" applyFill="1" applyBorder="1" applyAlignment="1">
      <alignment vertical="center"/>
    </xf>
    <xf numFmtId="178" fontId="6" fillId="0" borderId="13" xfId="43" applyNumberFormat="1" applyFont="1" applyFill="1" applyBorder="1" applyAlignment="1">
      <alignment vertical="center"/>
    </xf>
    <xf numFmtId="176" fontId="6" fillId="0" borderId="13" xfId="33" applyNumberFormat="1" applyFont="1" applyFill="1" applyBorder="1" applyAlignment="1">
      <alignment vertical="center"/>
    </xf>
    <xf numFmtId="0" fontId="6" fillId="24" borderId="13" xfId="43" applyFont="1" applyFill="1" applyBorder="1" applyAlignment="1">
      <alignment horizontal="center" vertical="center"/>
    </xf>
    <xf numFmtId="38" fontId="6" fillId="0" borderId="13" xfId="33" applyFont="1" applyFill="1" applyBorder="1" applyAlignment="1">
      <alignment horizontal="right" vertical="center"/>
    </xf>
    <xf numFmtId="0" fontId="6" fillId="0" borderId="13" xfId="43" applyNumberFormat="1" applyFont="1" applyFill="1" applyBorder="1" applyAlignment="1">
      <alignment horizontal="right" vertical="center"/>
    </xf>
    <xf numFmtId="38" fontId="6" fillId="0" borderId="11" xfId="33" applyFont="1" applyFill="1" applyBorder="1" applyAlignment="1">
      <alignment vertical="center"/>
    </xf>
    <xf numFmtId="0" fontId="6" fillId="0" borderId="11" xfId="43" applyNumberFormat="1" applyFont="1" applyFill="1" applyBorder="1" applyAlignment="1">
      <alignment vertical="center"/>
    </xf>
    <xf numFmtId="178" fontId="6" fillId="0" borderId="11" xfId="43" applyNumberFormat="1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0" fontId="6" fillId="0" borderId="0" xfId="43" applyNumberFormat="1" applyFont="1" applyFill="1" applyBorder="1" applyAlignment="1">
      <alignment vertical="center"/>
    </xf>
    <xf numFmtId="178" fontId="6" fillId="0" borderId="0" xfId="43" applyNumberFormat="1" applyFont="1" applyFill="1" applyBorder="1" applyAlignment="1">
      <alignment vertical="center"/>
    </xf>
    <xf numFmtId="182" fontId="0" fillId="0" borderId="12" xfId="0" applyNumberFormat="1" applyFill="1" applyBorder="1">
      <alignment vertical="center"/>
    </xf>
    <xf numFmtId="38" fontId="0" fillId="0" borderId="12" xfId="33" applyFont="1" applyFill="1" applyBorder="1">
      <alignment vertical="center"/>
    </xf>
    <xf numFmtId="0" fontId="0" fillId="0" borderId="12" xfId="0" applyFill="1" applyBorder="1">
      <alignment vertical="center"/>
    </xf>
    <xf numFmtId="182" fontId="0" fillId="0" borderId="12" xfId="0" applyNumberFormat="1" applyFill="1" applyBorder="1" applyAlignment="1">
      <alignment vertical="center"/>
    </xf>
    <xf numFmtId="0" fontId="0" fillId="25" borderId="0" xfId="0" applyFill="1" applyBorder="1">
      <alignment vertical="center"/>
    </xf>
    <xf numFmtId="182" fontId="0" fillId="0" borderId="0" xfId="0" applyNumberFormat="1" applyBorder="1">
      <alignment vertical="center"/>
    </xf>
    <xf numFmtId="182" fontId="0" fillId="0" borderId="0" xfId="0" applyNumberFormat="1" applyFill="1" applyBorder="1">
      <alignment vertical="center"/>
    </xf>
    <xf numFmtId="38" fontId="0" fillId="0" borderId="0" xfId="33" applyFont="1" applyFill="1" applyBorder="1">
      <alignment vertical="center"/>
    </xf>
    <xf numFmtId="0" fontId="0" fillId="25" borderId="14" xfId="0" applyFill="1" applyBorder="1">
      <alignment vertical="center"/>
    </xf>
    <xf numFmtId="38" fontId="6" fillId="0" borderId="12" xfId="33" applyFont="1" applyFill="1" applyBorder="1">
      <alignment vertical="center"/>
    </xf>
    <xf numFmtId="184" fontId="0" fillId="0" borderId="12" xfId="0" applyNumberFormat="1" applyFill="1" applyBorder="1">
      <alignment vertical="center"/>
    </xf>
    <xf numFmtId="186" fontId="0" fillId="0" borderId="12" xfId="0" applyNumberFormat="1" applyFill="1" applyBorder="1">
      <alignment vertical="center"/>
    </xf>
    <xf numFmtId="38" fontId="6" fillId="0" borderId="12" xfId="33" applyNumberFormat="1" applyFont="1" applyFill="1" applyBorder="1">
      <alignment vertical="center"/>
    </xf>
    <xf numFmtId="181" fontId="0" fillId="0" borderId="12" xfId="0" applyNumberFormat="1" applyFill="1" applyBorder="1">
      <alignment vertical="center"/>
    </xf>
    <xf numFmtId="181" fontId="0" fillId="0" borderId="12" xfId="0" applyNumberFormat="1" applyBorder="1">
      <alignment vertical="center"/>
    </xf>
    <xf numFmtId="180" fontId="0" fillId="0" borderId="12" xfId="0" applyNumberFormat="1" applyFill="1" applyBorder="1">
      <alignment vertical="center"/>
    </xf>
    <xf numFmtId="184" fontId="0" fillId="0" borderId="12" xfId="0" applyNumberFormat="1" applyBorder="1">
      <alignment vertical="center"/>
    </xf>
    <xf numFmtId="187" fontId="0" fillId="0" borderId="12" xfId="0" applyNumberFormat="1" applyFill="1" applyBorder="1">
      <alignment vertical="center"/>
    </xf>
    <xf numFmtId="186" fontId="0" fillId="0" borderId="12" xfId="0" applyNumberFormat="1" applyBorder="1">
      <alignment vertical="center"/>
    </xf>
    <xf numFmtId="177" fontId="0" fillId="0" borderId="12" xfId="0" applyNumberFormat="1" applyFill="1" applyBorder="1">
      <alignment vertical="center"/>
    </xf>
    <xf numFmtId="185" fontId="0" fillId="0" borderId="12" xfId="0" applyNumberFormat="1" applyBorder="1">
      <alignment vertical="center"/>
    </xf>
    <xf numFmtId="184" fontId="0" fillId="25" borderId="12" xfId="0" applyNumberForma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0" fillId="0" borderId="0" xfId="0" applyBorder="1">
      <alignment vertical="center"/>
    </xf>
    <xf numFmtId="182" fontId="23" fillId="0" borderId="0" xfId="0" applyNumberFormat="1" applyFont="1" applyFill="1">
      <alignment vertical="center"/>
    </xf>
    <xf numFmtId="0" fontId="0" fillId="24" borderId="10" xfId="0" applyFill="1" applyBorder="1" applyAlignment="1">
      <alignment horizontal="center" vertical="center"/>
    </xf>
    <xf numFmtId="182" fontId="0" fillId="0" borderId="0" xfId="0" applyNumberFormat="1" applyFill="1">
      <alignment vertical="center"/>
    </xf>
    <xf numFmtId="182" fontId="0" fillId="0" borderId="10" xfId="0" applyNumberFormat="1" applyBorder="1">
      <alignment vertical="center"/>
    </xf>
    <xf numFmtId="0" fontId="0" fillId="0" borderId="12" xfId="0" applyBorder="1">
      <alignment vertical="center"/>
    </xf>
    <xf numFmtId="38" fontId="0" fillId="0" borderId="12" xfId="33" applyFont="1" applyBorder="1">
      <alignment vertical="center"/>
    </xf>
    <xf numFmtId="182" fontId="23" fillId="0" borderId="0" xfId="0" applyNumberFormat="1" applyFont="1">
      <alignment vertical="center"/>
    </xf>
    <xf numFmtId="38" fontId="23" fillId="0" borderId="0" xfId="0" applyNumberFormat="1" applyFont="1">
      <alignment vertical="center"/>
    </xf>
    <xf numFmtId="38" fontId="23" fillId="0" borderId="0" xfId="33" applyFont="1">
      <alignment vertical="center"/>
    </xf>
    <xf numFmtId="188" fontId="0" fillId="0" borderId="0" xfId="0" applyNumberFormat="1">
      <alignment vertical="center"/>
    </xf>
    <xf numFmtId="0" fontId="24" fillId="0" borderId="0" xfId="0" applyFont="1">
      <alignment vertical="center"/>
    </xf>
    <xf numFmtId="188" fontId="24" fillId="0" borderId="0" xfId="0" applyNumberFormat="1" applyFont="1">
      <alignment vertical="center"/>
    </xf>
    <xf numFmtId="188" fontId="0" fillId="0" borderId="0" xfId="0" applyNumberFormat="1" applyBorder="1">
      <alignment vertical="center"/>
    </xf>
    <xf numFmtId="38" fontId="0" fillId="0" borderId="12" xfId="33" applyNumberFormat="1" applyFont="1" applyBorder="1">
      <alignment vertical="center"/>
    </xf>
    <xf numFmtId="182" fontId="0" fillId="0" borderId="12" xfId="33" applyNumberFormat="1" applyFont="1" applyBorder="1">
      <alignment vertical="center"/>
    </xf>
    <xf numFmtId="0" fontId="2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3" fillId="0" borderId="0" xfId="0" applyNumberFormat="1" applyFont="1">
      <alignment vertical="center"/>
    </xf>
    <xf numFmtId="38" fontId="24" fillId="0" borderId="0" xfId="33" applyFont="1">
      <alignment vertical="center"/>
    </xf>
    <xf numFmtId="38" fontId="0" fillId="0" borderId="0" xfId="33" applyFont="1">
      <alignment vertical="center"/>
    </xf>
    <xf numFmtId="182" fontId="0" fillId="25" borderId="12" xfId="0" applyNumberFormat="1" applyFill="1" applyBorder="1">
      <alignment vertical="center"/>
    </xf>
    <xf numFmtId="188" fontId="0" fillId="0" borderId="0" xfId="0" applyNumberFormat="1" applyFill="1">
      <alignment vertical="center"/>
    </xf>
    <xf numFmtId="188" fontId="24" fillId="0" borderId="0" xfId="0" applyNumberFormat="1" applyFont="1" applyFill="1">
      <alignment vertical="center"/>
    </xf>
    <xf numFmtId="188" fontId="24" fillId="0" borderId="0" xfId="0" applyNumberFormat="1" applyFont="1" applyBorder="1">
      <alignment vertical="center"/>
    </xf>
    <xf numFmtId="188" fontId="24" fillId="0" borderId="0" xfId="33" applyNumberFormat="1" applyFont="1">
      <alignment vertical="center"/>
    </xf>
    <xf numFmtId="0" fontId="0" fillId="0" borderId="0" xfId="0" applyNumberFormat="1" applyBorder="1">
      <alignment vertical="center"/>
    </xf>
    <xf numFmtId="0" fontId="24" fillId="0" borderId="0" xfId="0" applyNumberFormat="1" applyFont="1" applyBorder="1">
      <alignment vertical="center"/>
    </xf>
    <xf numFmtId="0" fontId="24" fillId="0" borderId="0" xfId="33" applyNumberFormat="1" applyFont="1">
      <alignment vertical="center"/>
    </xf>
    <xf numFmtId="4" fontId="0" fillId="0" borderId="0" xfId="0" applyNumberFormat="1">
      <alignment vertical="center"/>
    </xf>
    <xf numFmtId="4" fontId="23" fillId="0" borderId="0" xfId="0" applyNumberFormat="1" applyFont="1">
      <alignment vertical="center"/>
    </xf>
    <xf numFmtId="188" fontId="0" fillId="0" borderId="0" xfId="33" applyNumberFormat="1" applyFont="1" applyBorder="1">
      <alignment vertical="center"/>
    </xf>
    <xf numFmtId="188" fontId="24" fillId="0" borderId="20" xfId="33" applyNumberFormat="1" applyFont="1" applyBorder="1">
      <alignment vertical="center"/>
    </xf>
    <xf numFmtId="188" fontId="24" fillId="0" borderId="18" xfId="0" applyNumberFormat="1" applyFont="1" applyFill="1" applyBorder="1">
      <alignment vertical="center"/>
    </xf>
    <xf numFmtId="188" fontId="24" fillId="0" borderId="19" xfId="33" applyNumberFormat="1" applyFont="1" applyFill="1" applyBorder="1">
      <alignment vertical="center"/>
    </xf>
    <xf numFmtId="188" fontId="0" fillId="0" borderId="0" xfId="33" applyNumberFormat="1" applyFont="1" applyFill="1" applyBorder="1">
      <alignment vertical="center"/>
    </xf>
    <xf numFmtId="188" fontId="6" fillId="0" borderId="0" xfId="33" applyNumberFormat="1" applyFont="1" applyFill="1" applyBorder="1">
      <alignment vertical="center"/>
    </xf>
    <xf numFmtId="188" fontId="24" fillId="0" borderId="18" xfId="0" applyNumberFormat="1" applyFont="1" applyBorder="1">
      <alignment vertical="center"/>
    </xf>
    <xf numFmtId="188" fontId="24" fillId="0" borderId="19" xfId="33" applyNumberFormat="1" applyFont="1" applyBorder="1">
      <alignment vertical="center"/>
    </xf>
    <xf numFmtId="188" fontId="23" fillId="0" borderId="0" xfId="0" applyNumberFormat="1" applyFont="1">
      <alignment vertical="center"/>
    </xf>
    <xf numFmtId="0" fontId="25" fillId="0" borderId="0" xfId="0" applyFont="1">
      <alignment vertical="center"/>
    </xf>
    <xf numFmtId="188" fontId="25" fillId="0" borderId="0" xfId="0" applyNumberFormat="1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188" fontId="25" fillId="0" borderId="0" xfId="0" applyNumberFormat="1" applyFont="1" applyFill="1">
      <alignment vertical="center"/>
    </xf>
    <xf numFmtId="188" fontId="26" fillId="0" borderId="0" xfId="0" applyNumberFormat="1" applyFont="1" applyFill="1">
      <alignment vertical="center"/>
    </xf>
    <xf numFmtId="0" fontId="25" fillId="0" borderId="0" xfId="0" applyFont="1" applyFill="1">
      <alignment vertical="center"/>
    </xf>
    <xf numFmtId="188" fontId="26" fillId="0" borderId="0" xfId="0" applyNumberFormat="1" applyFont="1">
      <alignment vertical="center"/>
    </xf>
    <xf numFmtId="0" fontId="25" fillId="24" borderId="10" xfId="0" applyFont="1" applyFill="1" applyBorder="1" applyAlignment="1">
      <alignment horizontal="center" vertical="center"/>
    </xf>
    <xf numFmtId="188" fontId="25" fillId="0" borderId="0" xfId="0" applyNumberFormat="1" applyFont="1" applyBorder="1">
      <alignment vertical="center"/>
    </xf>
    <xf numFmtId="188" fontId="26" fillId="0" borderId="0" xfId="0" applyNumberFormat="1" applyFont="1" applyBorder="1">
      <alignment vertical="center"/>
    </xf>
    <xf numFmtId="0" fontId="25" fillId="0" borderId="0" xfId="0" applyNumberFormat="1" applyFont="1">
      <alignment vertical="center"/>
    </xf>
    <xf numFmtId="0" fontId="25" fillId="24" borderId="11" xfId="0" applyFont="1" applyFill="1" applyBorder="1" applyAlignment="1">
      <alignment horizontal="center" vertical="center"/>
    </xf>
    <xf numFmtId="0" fontId="25" fillId="0" borderId="0" xfId="0" applyNumberFormat="1" applyFont="1" applyBorder="1">
      <alignment vertical="center"/>
    </xf>
    <xf numFmtId="0" fontId="26" fillId="0" borderId="0" xfId="0" applyNumberFormat="1" applyFont="1" applyBorder="1">
      <alignment vertical="center"/>
    </xf>
    <xf numFmtId="0" fontId="26" fillId="0" borderId="0" xfId="0" applyNumberFormat="1" applyFont="1">
      <alignment vertical="center"/>
    </xf>
    <xf numFmtId="0" fontId="25" fillId="24" borderId="12" xfId="0" applyFont="1" applyFill="1" applyBorder="1">
      <alignment vertical="center"/>
    </xf>
    <xf numFmtId="182" fontId="25" fillId="0" borderId="12" xfId="0" applyNumberFormat="1" applyFont="1" applyBorder="1">
      <alignment vertical="center"/>
    </xf>
    <xf numFmtId="182" fontId="25" fillId="0" borderId="10" xfId="0" applyNumberFormat="1" applyFont="1" applyBorder="1">
      <alignment vertical="center"/>
    </xf>
    <xf numFmtId="188" fontId="26" fillId="0" borderId="0" xfId="33" applyNumberFormat="1" applyFont="1">
      <alignment vertical="center"/>
    </xf>
    <xf numFmtId="188" fontId="25" fillId="0" borderId="0" xfId="33" applyNumberFormat="1" applyFont="1" applyBorder="1">
      <alignment vertical="center"/>
    </xf>
    <xf numFmtId="4" fontId="25" fillId="0" borderId="0" xfId="0" applyNumberFormat="1" applyFont="1">
      <alignment vertical="center"/>
    </xf>
    <xf numFmtId="0" fontId="27" fillId="0" borderId="0" xfId="0" applyNumberFormat="1" applyFont="1">
      <alignment vertical="center"/>
    </xf>
    <xf numFmtId="188" fontId="25" fillId="0" borderId="0" xfId="33" applyNumberFormat="1" applyFont="1" applyFill="1" applyBorder="1">
      <alignment vertical="center"/>
    </xf>
    <xf numFmtId="4" fontId="27" fillId="0" borderId="0" xfId="0" applyNumberFormat="1" applyFont="1">
      <alignment vertical="center"/>
    </xf>
    <xf numFmtId="188" fontId="27" fillId="0" borderId="0" xfId="0" applyNumberFormat="1" applyFont="1">
      <alignment vertical="center"/>
    </xf>
    <xf numFmtId="0" fontId="25" fillId="25" borderId="14" xfId="0" applyFont="1" applyFill="1" applyBorder="1">
      <alignment vertical="center"/>
    </xf>
    <xf numFmtId="182" fontId="25" fillId="0" borderId="0" xfId="0" applyNumberFormat="1" applyFont="1" applyFill="1">
      <alignment vertical="center"/>
    </xf>
    <xf numFmtId="0" fontId="26" fillId="0" borderId="0" xfId="33" applyNumberFormat="1" applyFont="1">
      <alignment vertical="center"/>
    </xf>
    <xf numFmtId="38" fontId="27" fillId="0" borderId="0" xfId="0" applyNumberFormat="1" applyFont="1">
      <alignment vertical="center"/>
    </xf>
    <xf numFmtId="182" fontId="27" fillId="0" borderId="0" xfId="0" applyNumberFormat="1" applyFont="1">
      <alignment vertical="center"/>
    </xf>
    <xf numFmtId="38" fontId="27" fillId="0" borderId="0" xfId="33" applyFont="1">
      <alignment vertical="center"/>
    </xf>
    <xf numFmtId="38" fontId="26" fillId="0" borderId="0" xfId="33" applyFont="1">
      <alignment vertical="center"/>
    </xf>
    <xf numFmtId="0" fontId="27" fillId="0" borderId="0" xfId="0" applyFont="1">
      <alignment vertical="center"/>
    </xf>
    <xf numFmtId="38" fontId="25" fillId="0" borderId="0" xfId="33" applyFont="1">
      <alignment vertical="center"/>
    </xf>
    <xf numFmtId="0" fontId="25" fillId="0" borderId="12" xfId="0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188" fontId="25" fillId="0" borderId="0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38" fontId="25" fillId="0" borderId="12" xfId="33" applyNumberFormat="1" applyFont="1" applyFill="1" applyBorder="1">
      <alignment vertical="center"/>
    </xf>
    <xf numFmtId="182" fontId="25" fillId="0" borderId="12" xfId="33" applyNumberFormat="1" applyFont="1" applyFill="1" applyBorder="1">
      <alignment vertical="center"/>
    </xf>
    <xf numFmtId="188" fontId="26" fillId="0" borderId="0" xfId="33" applyNumberFormat="1" applyFont="1" applyBorder="1">
      <alignment vertical="center"/>
    </xf>
    <xf numFmtId="188" fontId="26" fillId="0" borderId="0" xfId="33" applyNumberFormat="1" applyFont="1" applyFill="1" applyBorder="1">
      <alignment vertical="center"/>
    </xf>
    <xf numFmtId="188" fontId="26" fillId="0" borderId="0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4" fontId="25" fillId="0" borderId="12" xfId="0" applyNumberFormat="1" applyFont="1" applyFill="1" applyBorder="1">
      <alignment vertical="center"/>
    </xf>
    <xf numFmtId="189" fontId="25" fillId="0" borderId="12" xfId="0" applyNumberFormat="1" applyFont="1" applyBorder="1">
      <alignment vertical="center"/>
    </xf>
    <xf numFmtId="190" fontId="25" fillId="0" borderId="12" xfId="33" applyNumberFormat="1" applyFont="1" applyFill="1" applyBorder="1">
      <alignment vertical="center"/>
    </xf>
    <xf numFmtId="190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0" fontId="25" fillId="0" borderId="12" xfId="33" applyNumberFormat="1" applyFont="1" applyFill="1" applyBorder="1">
      <alignment vertical="center"/>
    </xf>
    <xf numFmtId="180" fontId="25" fillId="0" borderId="12" xfId="0" applyNumberFormat="1" applyFont="1" applyFill="1" applyBorder="1">
      <alignment vertical="center"/>
    </xf>
    <xf numFmtId="182" fontId="25" fillId="0" borderId="12" xfId="0" applyNumberFormat="1" applyFont="1" applyFill="1" applyBorder="1">
      <alignment vertical="center"/>
    </xf>
    <xf numFmtId="38" fontId="25" fillId="0" borderId="12" xfId="33" applyFont="1" applyFill="1" applyBorder="1">
      <alignment vertical="center"/>
    </xf>
    <xf numFmtId="184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185" fontId="25" fillId="0" borderId="12" xfId="0" applyNumberFormat="1" applyFont="1" applyFill="1" applyBorder="1">
      <alignment vertical="center"/>
    </xf>
    <xf numFmtId="186" fontId="25" fillId="0" borderId="12" xfId="0" applyNumberFormat="1" applyFont="1" applyFill="1" applyBorder="1">
      <alignment vertical="center"/>
    </xf>
    <xf numFmtId="181" fontId="25" fillId="0" borderId="12" xfId="33" applyNumberFormat="1" applyFont="1" applyFill="1" applyBorder="1">
      <alignment vertical="center"/>
    </xf>
    <xf numFmtId="191" fontId="25" fillId="0" borderId="12" xfId="0" applyNumberFormat="1" applyFont="1" applyBorder="1">
      <alignment vertical="center"/>
    </xf>
    <xf numFmtId="192" fontId="25" fillId="0" borderId="12" xfId="33" applyNumberFormat="1" applyFont="1" applyFill="1" applyBorder="1">
      <alignment vertical="center"/>
    </xf>
    <xf numFmtId="193" fontId="25" fillId="0" borderId="0" xfId="0" applyNumberFormat="1" applyFont="1">
      <alignment vertical="center"/>
    </xf>
    <xf numFmtId="38" fontId="25" fillId="0" borderId="0" xfId="33" applyFont="1" applyFill="1">
      <alignment vertical="center"/>
    </xf>
    <xf numFmtId="0" fontId="25" fillId="24" borderId="10" xfId="0" applyFont="1" applyFill="1" applyBorder="1" applyAlignment="1">
      <alignment horizontal="center" vertical="center"/>
    </xf>
    <xf numFmtId="176" fontId="25" fillId="0" borderId="12" xfId="33" applyNumberFormat="1" applyFont="1" applyFill="1" applyBorder="1">
      <alignment vertical="center"/>
    </xf>
    <xf numFmtId="38" fontId="25" fillId="0" borderId="12" xfId="33" applyNumberFormat="1" applyFont="1" applyFill="1" applyBorder="1" applyAlignment="1">
      <alignment horizontal="right" vertical="center"/>
    </xf>
    <xf numFmtId="0" fontId="25" fillId="24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8" fillId="24" borderId="12" xfId="0" applyFont="1" applyFill="1" applyBorder="1">
      <alignment vertical="center"/>
    </xf>
    <xf numFmtId="0" fontId="29" fillId="24" borderId="12" xfId="0" applyFont="1" applyFill="1" applyBorder="1">
      <alignment vertical="center"/>
    </xf>
    <xf numFmtId="0" fontId="31" fillId="26" borderId="12" xfId="0" applyFont="1" applyFill="1" applyBorder="1">
      <alignment vertical="center"/>
    </xf>
    <xf numFmtId="194" fontId="28" fillId="0" borderId="12" xfId="0" applyNumberFormat="1" applyFont="1" applyBorder="1">
      <alignment vertical="center"/>
    </xf>
    <xf numFmtId="182" fontId="28" fillId="0" borderId="12" xfId="0" applyNumberFormat="1" applyFont="1" applyBorder="1">
      <alignment vertical="center"/>
    </xf>
    <xf numFmtId="194" fontId="28" fillId="0" borderId="10" xfId="0" applyNumberFormat="1" applyFont="1" applyBorder="1">
      <alignment vertical="center"/>
    </xf>
    <xf numFmtId="189" fontId="28" fillId="0" borderId="12" xfId="0" applyNumberFormat="1" applyFont="1" applyBorder="1">
      <alignment vertical="center"/>
    </xf>
    <xf numFmtId="189" fontId="28" fillId="0" borderId="10" xfId="0" applyNumberFormat="1" applyFont="1" applyBorder="1">
      <alignment vertical="center"/>
    </xf>
    <xf numFmtId="182" fontId="28" fillId="0" borderId="10" xfId="0" applyNumberFormat="1" applyFont="1" applyBorder="1">
      <alignment vertical="center"/>
    </xf>
    <xf numFmtId="189" fontId="28" fillId="0" borderId="12" xfId="0" applyNumberFormat="1" applyFont="1" applyFill="1" applyBorder="1">
      <alignment vertical="center"/>
    </xf>
    <xf numFmtId="182" fontId="28" fillId="0" borderId="12" xfId="0" applyNumberFormat="1" applyFont="1" applyFill="1" applyBorder="1">
      <alignment vertical="center"/>
    </xf>
    <xf numFmtId="189" fontId="28" fillId="0" borderId="10" xfId="0" applyNumberFormat="1" applyFont="1" applyFill="1" applyBorder="1">
      <alignment vertical="center"/>
    </xf>
    <xf numFmtId="182" fontId="28" fillId="0" borderId="10" xfId="0" applyNumberFormat="1" applyFont="1" applyFill="1" applyBorder="1">
      <alignment vertical="center"/>
    </xf>
    <xf numFmtId="189" fontId="28" fillId="26" borderId="12" xfId="0" applyNumberFormat="1" applyFont="1" applyFill="1" applyBorder="1">
      <alignment vertical="center"/>
    </xf>
    <xf numFmtId="38" fontId="27" fillId="0" borderId="0" xfId="33" applyFont="1" applyFill="1">
      <alignment vertical="center"/>
    </xf>
    <xf numFmtId="189" fontId="27" fillId="0" borderId="0" xfId="0" applyNumberFormat="1" applyFont="1">
      <alignment vertical="center"/>
    </xf>
    <xf numFmtId="194" fontId="27" fillId="0" borderId="0" xfId="0" applyNumberFormat="1" applyFont="1">
      <alignment vertical="center"/>
    </xf>
    <xf numFmtId="176" fontId="27" fillId="0" borderId="0" xfId="33" applyNumberFormat="1" applyFont="1" applyFill="1">
      <alignment vertical="center"/>
    </xf>
    <xf numFmtId="195" fontId="25" fillId="0" borderId="12" xfId="33" applyNumberFormat="1" applyFont="1" applyFill="1" applyBorder="1">
      <alignment vertical="center"/>
    </xf>
    <xf numFmtId="189" fontId="27" fillId="0" borderId="0" xfId="0" applyNumberFormat="1" applyFont="1" applyFill="1">
      <alignment vertical="center"/>
    </xf>
    <xf numFmtId="182" fontId="27" fillId="0" borderId="0" xfId="0" applyNumberFormat="1" applyFont="1" applyFill="1">
      <alignment vertical="center"/>
    </xf>
    <xf numFmtId="0" fontId="25" fillId="24" borderId="10" xfId="0" applyFont="1" applyFill="1" applyBorder="1" applyAlignment="1">
      <alignment horizontal="center" vertical="center"/>
    </xf>
    <xf numFmtId="189" fontId="25" fillId="0" borderId="12" xfId="0" applyNumberFormat="1" applyFont="1" applyFill="1" applyBorder="1">
      <alignment vertical="center"/>
    </xf>
    <xf numFmtId="180" fontId="25" fillId="0" borderId="12" xfId="0" applyNumberFormat="1" applyFont="1" applyBorder="1">
      <alignment vertical="center"/>
    </xf>
    <xf numFmtId="181" fontId="25" fillId="0" borderId="12" xfId="0" applyNumberFormat="1" applyFont="1" applyBorder="1">
      <alignment vertical="center"/>
    </xf>
    <xf numFmtId="181" fontId="25" fillId="0" borderId="12" xfId="0" applyNumberFormat="1" applyFont="1" applyFill="1" applyBorder="1">
      <alignment vertical="center"/>
    </xf>
    <xf numFmtId="188" fontId="32" fillId="0" borderId="0" xfId="33" applyNumberFormat="1" applyFont="1" applyFill="1" applyBorder="1">
      <alignment vertical="center"/>
    </xf>
    <xf numFmtId="181" fontId="25" fillId="0" borderId="12" xfId="33" applyNumberFormat="1" applyFont="1" applyFill="1" applyBorder="1" applyAlignment="1">
      <alignment horizontal="right" vertical="center"/>
    </xf>
    <xf numFmtId="193" fontId="25" fillId="0" borderId="12" xfId="0" applyNumberFormat="1" applyFont="1" applyFill="1" applyBorder="1">
      <alignment vertical="center"/>
    </xf>
    <xf numFmtId="196" fontId="25" fillId="0" borderId="12" xfId="0" applyNumberFormat="1" applyFont="1" applyFill="1" applyBorder="1">
      <alignment vertical="center"/>
    </xf>
    <xf numFmtId="0" fontId="25" fillId="24" borderId="1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6" fillId="24" borderId="15" xfId="43" applyNumberFormat="1" applyFont="1" applyFill="1" applyBorder="1" applyAlignment="1">
      <alignment horizontal="center" vertical="center"/>
    </xf>
    <xf numFmtId="0" fontId="6" fillId="24" borderId="17" xfId="43" applyNumberFormat="1" applyFont="1" applyFill="1" applyBorder="1" applyAlignment="1">
      <alignment horizontal="center" vertical="center"/>
    </xf>
    <xf numFmtId="0" fontId="6" fillId="24" borderId="16" xfId="43" applyNumberFormat="1" applyFont="1" applyFill="1" applyBorder="1" applyAlignment="1">
      <alignment horizontal="center" vertical="center"/>
    </xf>
    <xf numFmtId="0" fontId="6" fillId="24" borderId="10" xfId="43" applyNumberFormat="1" applyFont="1" applyFill="1" applyBorder="1" applyAlignment="1">
      <alignment horizontal="center" vertical="center"/>
    </xf>
    <xf numFmtId="0" fontId="6" fillId="24" borderId="13" xfId="43" applyNumberFormat="1" applyFont="1" applyFill="1" applyBorder="1" applyAlignment="1">
      <alignment horizontal="center" vertical="center"/>
    </xf>
    <xf numFmtId="0" fontId="6" fillId="24" borderId="11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標準_A (10)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tabSelected="1" view="pageBreakPreview" zoomScale="55" zoomScaleNormal="60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60" customHeight="1" x14ac:dyDescent="0.15"/>
  <cols>
    <col min="1" max="1" width="36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6.62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174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92" t="s">
        <v>131</v>
      </c>
      <c r="C5" s="192" t="s">
        <v>132</v>
      </c>
      <c r="D5" s="192" t="s">
        <v>131</v>
      </c>
      <c r="E5" s="192" t="s">
        <v>132</v>
      </c>
      <c r="F5" s="192" t="s">
        <v>131</v>
      </c>
      <c r="G5" s="192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4">
        <f>SUM(D7,F7)</f>
        <v>86566</v>
      </c>
      <c r="C7" s="175">
        <f>SUM(E7,G7)</f>
        <v>19310405</v>
      </c>
      <c r="D7" s="176">
        <v>86454</v>
      </c>
      <c r="E7" s="176">
        <v>19199296</v>
      </c>
      <c r="F7" s="176">
        <v>112</v>
      </c>
      <c r="G7" s="176">
        <v>111109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51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94">
        <f>SUM(D9,F9)</f>
        <v>0.8</v>
      </c>
      <c r="C9" s="195">
        <f>SUM(E9,G9)</f>
        <v>236</v>
      </c>
      <c r="D9" s="150">
        <v>0.8</v>
      </c>
      <c r="E9" s="161">
        <v>236</v>
      </c>
      <c r="F9" s="151">
        <v>0</v>
      </c>
      <c r="G9" s="161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94">
        <f>SUM(D10,F10)</f>
        <v>338.6</v>
      </c>
      <c r="C10" s="195">
        <f t="shared" ref="C10:C52" si="0">SUM(E10,G10)</f>
        <v>102948</v>
      </c>
      <c r="D10" s="150">
        <v>338.3</v>
      </c>
      <c r="E10" s="161">
        <v>102943</v>
      </c>
      <c r="F10" s="151">
        <v>0.3</v>
      </c>
      <c r="G10" s="196">
        <v>5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94">
        <f t="shared" ref="B11:B52" si="1">SUM(D11,F11)</f>
        <v>28.5</v>
      </c>
      <c r="C11" s="195">
        <f t="shared" si="0"/>
        <v>2744</v>
      </c>
      <c r="D11" s="150">
        <v>28.5</v>
      </c>
      <c r="E11" s="161">
        <v>2744</v>
      </c>
      <c r="F11" s="151">
        <v>0</v>
      </c>
      <c r="G11" s="196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94">
        <f t="shared" si="1"/>
        <v>700.9</v>
      </c>
      <c r="C12" s="195">
        <f t="shared" si="0"/>
        <v>49091</v>
      </c>
      <c r="D12" s="150">
        <v>700.9</v>
      </c>
      <c r="E12" s="161">
        <v>49091</v>
      </c>
      <c r="F12" s="151">
        <v>0</v>
      </c>
      <c r="G12" s="196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94">
        <f t="shared" si="1"/>
        <v>0</v>
      </c>
      <c r="C13" s="195">
        <f t="shared" si="0"/>
        <v>0</v>
      </c>
      <c r="D13" s="150">
        <v>0</v>
      </c>
      <c r="E13" s="161">
        <v>0</v>
      </c>
      <c r="F13" s="151">
        <v>0</v>
      </c>
      <c r="G13" s="196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94">
        <f t="shared" si="1"/>
        <v>0</v>
      </c>
      <c r="C14" s="195">
        <f t="shared" si="0"/>
        <v>0</v>
      </c>
      <c r="D14" s="150">
        <v>0</v>
      </c>
      <c r="E14" s="161">
        <v>0</v>
      </c>
      <c r="F14" s="151">
        <v>0</v>
      </c>
      <c r="G14" s="196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94">
        <f t="shared" si="1"/>
        <v>100.6</v>
      </c>
      <c r="C15" s="195">
        <f t="shared" si="0"/>
        <v>126221</v>
      </c>
      <c r="D15" s="150">
        <v>100.6</v>
      </c>
      <c r="E15" s="161">
        <v>126221</v>
      </c>
      <c r="F15" s="151">
        <v>0</v>
      </c>
      <c r="G15" s="196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94">
        <f t="shared" si="1"/>
        <v>1.1999999999999999E-3</v>
      </c>
      <c r="C16" s="195">
        <f t="shared" si="0"/>
        <v>0</v>
      </c>
      <c r="D16" s="150">
        <v>0</v>
      </c>
      <c r="E16" s="161">
        <v>0</v>
      </c>
      <c r="F16" s="151">
        <v>1.1999999999999999E-3</v>
      </c>
      <c r="G16" s="196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94">
        <f t="shared" si="1"/>
        <v>0.6</v>
      </c>
      <c r="C17" s="195">
        <f t="shared" si="0"/>
        <v>13</v>
      </c>
      <c r="D17" s="150">
        <v>0.6</v>
      </c>
      <c r="E17" s="161">
        <v>13</v>
      </c>
      <c r="F17" s="151">
        <v>0</v>
      </c>
      <c r="G17" s="196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94">
        <f t="shared" si="1"/>
        <v>682.90000000000009</v>
      </c>
      <c r="C18" s="195">
        <f t="shared" si="0"/>
        <v>257664</v>
      </c>
      <c r="D18" s="150">
        <v>682.7</v>
      </c>
      <c r="E18" s="161">
        <v>257468</v>
      </c>
      <c r="F18" s="151">
        <v>0.2</v>
      </c>
      <c r="G18" s="196">
        <v>196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94">
        <f t="shared" si="1"/>
        <v>472.6</v>
      </c>
      <c r="C19" s="195">
        <f t="shared" si="0"/>
        <v>307435</v>
      </c>
      <c r="D19" s="150">
        <v>419.3</v>
      </c>
      <c r="E19" s="161">
        <v>278281</v>
      </c>
      <c r="F19" s="151">
        <v>53.3</v>
      </c>
      <c r="G19" s="196">
        <v>29154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94">
        <f t="shared" si="1"/>
        <v>0</v>
      </c>
      <c r="C20" s="195">
        <f t="shared" si="0"/>
        <v>0</v>
      </c>
      <c r="D20" s="150">
        <v>0</v>
      </c>
      <c r="E20" s="161">
        <v>0</v>
      </c>
      <c r="F20" s="151">
        <v>0</v>
      </c>
      <c r="G20" s="196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94">
        <f t="shared" si="1"/>
        <v>0</v>
      </c>
      <c r="C21" s="195">
        <f t="shared" si="0"/>
        <v>0</v>
      </c>
      <c r="D21" s="150">
        <v>0</v>
      </c>
      <c r="E21" s="161">
        <v>0</v>
      </c>
      <c r="F21" s="151">
        <v>0</v>
      </c>
      <c r="G21" s="196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94">
        <f t="shared" si="1"/>
        <v>521.20000000000005</v>
      </c>
      <c r="C22" s="195">
        <f t="shared" si="0"/>
        <v>230426</v>
      </c>
      <c r="D22" s="150">
        <v>517.70000000000005</v>
      </c>
      <c r="E22" s="161">
        <v>225326</v>
      </c>
      <c r="F22" s="151">
        <v>3.5</v>
      </c>
      <c r="G22" s="196">
        <v>5100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94">
        <f t="shared" si="1"/>
        <v>3.0000000000000001E-3</v>
      </c>
      <c r="C23" s="195">
        <f t="shared" si="0"/>
        <v>0</v>
      </c>
      <c r="D23" s="150">
        <v>0</v>
      </c>
      <c r="E23" s="161">
        <v>0</v>
      </c>
      <c r="F23" s="151">
        <v>3.0000000000000001E-3</v>
      </c>
      <c r="G23" s="196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94">
        <f t="shared" si="1"/>
        <v>411.51600000000002</v>
      </c>
      <c r="C24" s="195">
        <f t="shared" si="0"/>
        <v>115290</v>
      </c>
      <c r="D24" s="150">
        <v>411.5</v>
      </c>
      <c r="E24" s="161">
        <v>115289</v>
      </c>
      <c r="F24" s="199">
        <v>1.6E-2</v>
      </c>
      <c r="G24" s="196">
        <v>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94">
        <f t="shared" si="1"/>
        <v>11.7012</v>
      </c>
      <c r="C25" s="195">
        <f t="shared" si="0"/>
        <v>9132</v>
      </c>
      <c r="D25" s="150">
        <v>11.7</v>
      </c>
      <c r="E25" s="161">
        <v>9131</v>
      </c>
      <c r="F25" s="200">
        <v>1.1999999999999999E-3</v>
      </c>
      <c r="G25" s="196">
        <v>1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94">
        <f t="shared" si="1"/>
        <v>33460.300000000003</v>
      </c>
      <c r="C26" s="195">
        <f t="shared" si="0"/>
        <v>2720268</v>
      </c>
      <c r="D26" s="150">
        <v>33460.300000000003</v>
      </c>
      <c r="E26" s="161">
        <v>2720268</v>
      </c>
      <c r="F26" s="151">
        <v>0</v>
      </c>
      <c r="G26" s="196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94">
        <f t="shared" si="1"/>
        <v>1011.9</v>
      </c>
      <c r="C27" s="195">
        <f t="shared" si="0"/>
        <v>57852</v>
      </c>
      <c r="D27" s="150">
        <v>1011.9</v>
      </c>
      <c r="E27" s="161">
        <v>57852</v>
      </c>
      <c r="F27" s="151">
        <v>0</v>
      </c>
      <c r="G27" s="196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94">
        <f t="shared" si="1"/>
        <v>23645.4</v>
      </c>
      <c r="C28" s="195">
        <f t="shared" si="0"/>
        <v>2787892</v>
      </c>
      <c r="D28" s="150">
        <v>23645.4</v>
      </c>
      <c r="E28" s="161">
        <v>2787892</v>
      </c>
      <c r="F28" s="151">
        <v>0</v>
      </c>
      <c r="G28" s="196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94">
        <f t="shared" si="1"/>
        <v>0.3</v>
      </c>
      <c r="C29" s="195">
        <f t="shared" si="0"/>
        <v>46</v>
      </c>
      <c r="D29" s="150">
        <v>0.3</v>
      </c>
      <c r="E29" s="161">
        <v>46</v>
      </c>
      <c r="F29" s="151">
        <v>0</v>
      </c>
      <c r="G29" s="196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94">
        <f t="shared" si="1"/>
        <v>6990.1</v>
      </c>
      <c r="C30" s="195">
        <f t="shared" si="0"/>
        <v>1741526</v>
      </c>
      <c r="D30" s="150">
        <v>6990.1</v>
      </c>
      <c r="E30" s="161">
        <v>1741526</v>
      </c>
      <c r="F30" s="151">
        <v>0</v>
      </c>
      <c r="G30" s="196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94">
        <f t="shared" si="1"/>
        <v>7.3</v>
      </c>
      <c r="C31" s="195">
        <f t="shared" si="0"/>
        <v>15041</v>
      </c>
      <c r="D31" s="150">
        <v>7.3</v>
      </c>
      <c r="E31" s="161">
        <v>15041</v>
      </c>
      <c r="F31" s="151">
        <v>0</v>
      </c>
      <c r="G31" s="196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94">
        <f t="shared" si="1"/>
        <v>30.3</v>
      </c>
      <c r="C32" s="195">
        <f t="shared" si="0"/>
        <v>34678</v>
      </c>
      <c r="D32" s="150">
        <v>30.3</v>
      </c>
      <c r="E32" s="161">
        <v>34678</v>
      </c>
      <c r="F32" s="151">
        <v>0</v>
      </c>
      <c r="G32" s="196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94">
        <f t="shared" si="1"/>
        <v>76</v>
      </c>
      <c r="C33" s="195">
        <f t="shared" si="0"/>
        <v>35908</v>
      </c>
      <c r="D33" s="150">
        <v>76</v>
      </c>
      <c r="E33" s="161">
        <v>35908</v>
      </c>
      <c r="F33" s="151">
        <v>0</v>
      </c>
      <c r="G33" s="196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94">
        <f t="shared" si="1"/>
        <v>708.3</v>
      </c>
      <c r="C34" s="195">
        <f t="shared" si="0"/>
        <v>274678</v>
      </c>
      <c r="D34" s="150">
        <v>708.3</v>
      </c>
      <c r="E34" s="161">
        <v>274678</v>
      </c>
      <c r="F34" s="151">
        <v>0</v>
      </c>
      <c r="G34" s="196">
        <v>0</v>
      </c>
      <c r="H34" s="146"/>
      <c r="I34" s="197" t="s">
        <v>175</v>
      </c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94">
        <f t="shared" si="1"/>
        <v>0</v>
      </c>
      <c r="C35" s="195">
        <f t="shared" si="0"/>
        <v>0</v>
      </c>
      <c r="D35" s="150">
        <v>0</v>
      </c>
      <c r="E35" s="161">
        <v>0</v>
      </c>
      <c r="F35" s="151">
        <v>0</v>
      </c>
      <c r="G35" s="196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94">
        <f t="shared" si="1"/>
        <v>0</v>
      </c>
      <c r="C36" s="195">
        <f t="shared" si="0"/>
        <v>0</v>
      </c>
      <c r="D36" s="150">
        <v>0</v>
      </c>
      <c r="E36" s="161">
        <v>0</v>
      </c>
      <c r="F36" s="151">
        <v>0</v>
      </c>
      <c r="G36" s="196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94">
        <f t="shared" si="1"/>
        <v>0</v>
      </c>
      <c r="C37" s="195">
        <f t="shared" si="0"/>
        <v>0</v>
      </c>
      <c r="D37" s="150">
        <v>0</v>
      </c>
      <c r="E37" s="161">
        <v>0</v>
      </c>
      <c r="F37" s="151">
        <v>0</v>
      </c>
      <c r="G37" s="196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94">
        <f t="shared" si="1"/>
        <v>0</v>
      </c>
      <c r="C38" s="195">
        <f t="shared" si="0"/>
        <v>0</v>
      </c>
      <c r="D38" s="150">
        <v>0</v>
      </c>
      <c r="E38" s="161">
        <v>0</v>
      </c>
      <c r="F38" s="151">
        <v>0</v>
      </c>
      <c r="G38" s="196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94">
        <f t="shared" si="1"/>
        <v>520.149</v>
      </c>
      <c r="C39" s="195">
        <f t="shared" si="0"/>
        <v>252492</v>
      </c>
      <c r="D39" s="150">
        <v>519.70000000000005</v>
      </c>
      <c r="E39" s="161">
        <v>252126</v>
      </c>
      <c r="F39" s="151">
        <v>0.44900000000000001</v>
      </c>
      <c r="G39" s="196">
        <v>366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94">
        <f t="shared" si="1"/>
        <v>0.56499999999999995</v>
      </c>
      <c r="C40" s="195">
        <f t="shared" si="0"/>
        <v>433</v>
      </c>
      <c r="D40" s="150">
        <v>0</v>
      </c>
      <c r="E40" s="161">
        <v>0</v>
      </c>
      <c r="F40" s="151">
        <v>0.56499999999999995</v>
      </c>
      <c r="G40" s="196">
        <v>433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94">
        <f t="shared" si="1"/>
        <v>461.8</v>
      </c>
      <c r="C41" s="195">
        <f t="shared" si="0"/>
        <v>180442</v>
      </c>
      <c r="D41" s="150">
        <v>461.8</v>
      </c>
      <c r="E41" s="161">
        <v>180442</v>
      </c>
      <c r="F41" s="151">
        <v>0</v>
      </c>
      <c r="G41" s="196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94">
        <f t="shared" si="1"/>
        <v>325.3</v>
      </c>
      <c r="C42" s="195">
        <f t="shared" si="0"/>
        <v>114598</v>
      </c>
      <c r="D42" s="150">
        <v>325.3</v>
      </c>
      <c r="E42" s="161">
        <v>114598</v>
      </c>
      <c r="F42" s="151">
        <v>0</v>
      </c>
      <c r="G42" s="196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94">
        <f t="shared" si="1"/>
        <v>160.5</v>
      </c>
      <c r="C43" s="195">
        <f t="shared" si="0"/>
        <v>220890</v>
      </c>
      <c r="D43" s="150">
        <v>160.5</v>
      </c>
      <c r="E43" s="198">
        <v>220890</v>
      </c>
      <c r="F43" s="151">
        <v>0</v>
      </c>
      <c r="G43" s="196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94">
        <f t="shared" si="1"/>
        <v>850.15</v>
      </c>
      <c r="C44" s="195">
        <f t="shared" si="0"/>
        <v>743060</v>
      </c>
      <c r="D44" s="150">
        <v>815</v>
      </c>
      <c r="E44" s="161">
        <v>690569</v>
      </c>
      <c r="F44" s="151">
        <v>35.15</v>
      </c>
      <c r="G44" s="196">
        <v>52491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94">
        <f t="shared" si="1"/>
        <v>4259</v>
      </c>
      <c r="C45" s="195">
        <f t="shared" si="0"/>
        <v>3032338</v>
      </c>
      <c r="D45" s="150">
        <v>4259</v>
      </c>
      <c r="E45" s="161">
        <v>3032338</v>
      </c>
      <c r="F45" s="151">
        <v>0</v>
      </c>
      <c r="G45" s="196">
        <v>0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94">
        <f t="shared" si="1"/>
        <v>203.28890000000001</v>
      </c>
      <c r="C46" s="195">
        <f t="shared" si="0"/>
        <v>263302</v>
      </c>
      <c r="D46" s="150">
        <v>195.8</v>
      </c>
      <c r="E46" s="161">
        <v>256218</v>
      </c>
      <c r="F46" s="151">
        <v>7.4889000000000001</v>
      </c>
      <c r="G46" s="196">
        <v>7084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94">
        <f t="shared" si="1"/>
        <v>0</v>
      </c>
      <c r="C47" s="195">
        <f t="shared" si="0"/>
        <v>0</v>
      </c>
      <c r="D47" s="150">
        <v>0</v>
      </c>
      <c r="E47" s="161">
        <v>0</v>
      </c>
      <c r="F47" s="151">
        <v>0</v>
      </c>
      <c r="G47" s="196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94">
        <f t="shared" si="1"/>
        <v>3929.3</v>
      </c>
      <c r="C48" s="195">
        <f t="shared" si="0"/>
        <v>3158068</v>
      </c>
      <c r="D48" s="150">
        <v>3929.3</v>
      </c>
      <c r="E48" s="161">
        <v>3158068</v>
      </c>
      <c r="F48" s="151">
        <v>0</v>
      </c>
      <c r="G48" s="196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94">
        <f t="shared" si="1"/>
        <v>13.25</v>
      </c>
      <c r="C49" s="195">
        <f t="shared" si="0"/>
        <v>33848</v>
      </c>
      <c r="D49" s="150">
        <v>10</v>
      </c>
      <c r="E49" s="161">
        <v>23775</v>
      </c>
      <c r="F49" s="151">
        <v>3.25</v>
      </c>
      <c r="G49" s="196">
        <v>10073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94">
        <f t="shared" si="1"/>
        <v>11.8</v>
      </c>
      <c r="C50" s="195">
        <f t="shared" si="0"/>
        <v>4482</v>
      </c>
      <c r="D50" s="150">
        <v>11.8</v>
      </c>
      <c r="E50" s="161">
        <v>4482</v>
      </c>
      <c r="F50" s="151">
        <v>0</v>
      </c>
      <c r="G50" s="196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94">
        <f t="shared" si="1"/>
        <v>220.4</v>
      </c>
      <c r="C51" s="195">
        <f t="shared" si="0"/>
        <v>117153</v>
      </c>
      <c r="D51" s="150">
        <v>220</v>
      </c>
      <c r="E51" s="161">
        <v>116989</v>
      </c>
      <c r="F51" s="151">
        <v>0.4</v>
      </c>
      <c r="G51" s="196">
        <v>164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94">
        <f t="shared" si="1"/>
        <v>6410.6756999999734</v>
      </c>
      <c r="C52" s="195">
        <f t="shared" si="0"/>
        <v>2320210</v>
      </c>
      <c r="D52" s="150">
        <f>D7-D56</f>
        <v>6403.2999999999738</v>
      </c>
      <c r="E52" s="161">
        <f>E7-E56</f>
        <v>2314169</v>
      </c>
      <c r="F52" s="150">
        <f>F7-F56</f>
        <v>7.375700000000009</v>
      </c>
      <c r="G52" s="161">
        <f>G7-G56</f>
        <v>6041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B53" s="190">
        <f>SUM(B9:B52)</f>
        <v>86566</v>
      </c>
      <c r="C53" s="191">
        <f>SUM(C9:C52)</f>
        <v>19310405</v>
      </c>
      <c r="D53" s="188">
        <f>SUM(D9:D51)</f>
        <v>80050.700000000026</v>
      </c>
      <c r="E53" s="185">
        <f>SUM(E9:E51)</f>
        <v>16885127</v>
      </c>
      <c r="F53" s="185">
        <f>SUM(F9:F52)</f>
        <v>112</v>
      </c>
      <c r="G53" s="185">
        <f>SUM(G9:G52)</f>
        <v>111109</v>
      </c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B54" s="136"/>
      <c r="C54" s="136"/>
      <c r="D54" s="186">
        <f>D7-D53</f>
        <v>6403.2999999999738</v>
      </c>
      <c r="E54" s="187">
        <f>E7-E53</f>
        <v>2314169</v>
      </c>
      <c r="F54" s="136"/>
      <c r="G54" s="136"/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A56" s="136"/>
      <c r="B56" s="133">
        <f t="shared" ref="B56:G56" si="2">SUM(B9:B51)</f>
        <v>80155.324300000022</v>
      </c>
      <c r="C56" s="133">
        <f t="shared" si="2"/>
        <v>16990195</v>
      </c>
      <c r="D56" s="133">
        <f t="shared" si="2"/>
        <v>80050.700000000026</v>
      </c>
      <c r="E56" s="133">
        <f t="shared" si="2"/>
        <v>16885127</v>
      </c>
      <c r="F56" s="133">
        <f t="shared" si="2"/>
        <v>104.62429999999999</v>
      </c>
      <c r="G56" s="133">
        <f t="shared" si="2"/>
        <v>105068</v>
      </c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A57" s="136"/>
      <c r="B57" s="134">
        <f>SUM(B9:B52)</f>
        <v>86566</v>
      </c>
      <c r="C57" s="134">
        <f t="shared" ref="C57" si="3">SUM(C9:C52)</f>
        <v>19310405</v>
      </c>
      <c r="D57" s="134">
        <f>SUM(D9:D52)</f>
        <v>86454</v>
      </c>
      <c r="E57" s="134">
        <f t="shared" ref="E57:G57" si="4">SUM(E9:E52)</f>
        <v>19199296</v>
      </c>
      <c r="F57" s="134">
        <f t="shared" si="4"/>
        <v>112</v>
      </c>
      <c r="G57" s="134">
        <f t="shared" si="4"/>
        <v>111109</v>
      </c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216.62430000000001</v>
      </c>
    </row>
  </sheetData>
  <mergeCells count="4">
    <mergeCell ref="A4:A6"/>
    <mergeCell ref="B4:C4"/>
    <mergeCell ref="D4:E4"/>
    <mergeCell ref="F4:G4"/>
  </mergeCells>
  <phoneticPr fontId="21"/>
  <pageMargins left="1.3779527559055118" right="0.78740157480314965" top="0.39370078740157483" bottom="0.78740157480314965" header="0.8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L96"/>
  <sheetViews>
    <sheetView zoomScaleNormal="10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11" max="12" width="11.375" style="61" customWidth="1"/>
    <col min="13" max="19" width="11.375" customWidth="1"/>
  </cols>
  <sheetData>
    <row r="1" spans="1:12" ht="20.25" customHeight="1" x14ac:dyDescent="0.15"/>
    <row r="2" spans="1:12" ht="20.25" customHeight="1" x14ac:dyDescent="0.15">
      <c r="A2" t="s">
        <v>162</v>
      </c>
    </row>
    <row r="3" spans="1:12" s="2" customFormat="1" ht="20.25" customHeight="1" x14ac:dyDescent="0.15">
      <c r="A3"/>
      <c r="B3"/>
      <c r="C3"/>
      <c r="D3"/>
      <c r="E3"/>
      <c r="F3"/>
      <c r="G3" s="1" t="s">
        <v>153</v>
      </c>
      <c r="K3" s="62"/>
      <c r="L3" s="62"/>
    </row>
    <row r="4" spans="1:12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130</v>
      </c>
      <c r="G4" s="212"/>
    </row>
    <row r="5" spans="1:12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</row>
    <row r="6" spans="1:12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</row>
    <row r="7" spans="1:12" ht="20.25" customHeight="1" x14ac:dyDescent="0.15">
      <c r="A7" s="5" t="s">
        <v>135</v>
      </c>
      <c r="B7" s="6">
        <f>SUM(D7,F7)</f>
        <v>104044.913</v>
      </c>
      <c r="C7" s="6">
        <f>SUM(E7,G7)</f>
        <v>18135661.976999998</v>
      </c>
      <c r="D7" s="53">
        <f>SUM(D9:D53)</f>
        <v>103905.20299999999</v>
      </c>
      <c r="E7" s="6">
        <f>SUM(E8:E53)</f>
        <v>18023170.717999998</v>
      </c>
      <c r="F7" s="6">
        <f>SUM(F9:F53)</f>
        <v>139.71</v>
      </c>
      <c r="G7" s="6">
        <f>SUM(G9:G53)</f>
        <v>112491.25899999999</v>
      </c>
    </row>
    <row r="8" spans="1:12" ht="20.25" customHeight="1" x14ac:dyDescent="0.15">
      <c r="A8" s="5"/>
      <c r="B8" s="6"/>
      <c r="C8" s="6"/>
      <c r="D8" s="53"/>
      <c r="E8" s="6"/>
      <c r="F8" s="6"/>
      <c r="G8" s="6"/>
    </row>
    <row r="9" spans="1:12" ht="20.25" customHeight="1" x14ac:dyDescent="0.15">
      <c r="A9" s="5" t="s">
        <v>43</v>
      </c>
      <c r="B9" s="6">
        <f t="shared" ref="B9:C12" si="0">SUM(D9,F9)</f>
        <v>0.65</v>
      </c>
      <c r="C9" s="6">
        <f t="shared" si="0"/>
        <v>542.904</v>
      </c>
      <c r="D9" s="54">
        <v>0.65</v>
      </c>
      <c r="E9" s="40">
        <v>542.904</v>
      </c>
      <c r="F9" s="41"/>
      <c r="G9" s="48"/>
    </row>
    <row r="10" spans="1:12" ht="20.25" customHeight="1" x14ac:dyDescent="0.15">
      <c r="A10" s="5" t="s">
        <v>44</v>
      </c>
      <c r="B10" s="6">
        <f t="shared" si="0"/>
        <v>6830.4089999999997</v>
      </c>
      <c r="C10" s="6">
        <f t="shared" si="0"/>
        <v>2054013.497</v>
      </c>
      <c r="D10" s="52">
        <v>6828.1329999999998</v>
      </c>
      <c r="E10" s="40">
        <v>2053262.675</v>
      </c>
      <c r="F10" s="39">
        <v>2.2759999999999998</v>
      </c>
      <c r="G10" s="48">
        <v>750.822</v>
      </c>
    </row>
    <row r="11" spans="1:12" ht="20.25" customHeight="1" x14ac:dyDescent="0.15">
      <c r="A11" s="5" t="s">
        <v>45</v>
      </c>
      <c r="B11" s="6">
        <f t="shared" si="0"/>
        <v>2532.826</v>
      </c>
      <c r="C11" s="6">
        <f t="shared" si="0"/>
        <v>204805.99100000001</v>
      </c>
      <c r="D11" s="52">
        <v>2532.826</v>
      </c>
      <c r="E11" s="40">
        <v>204805.99100000001</v>
      </c>
      <c r="F11" s="39"/>
      <c r="G11" s="48"/>
    </row>
    <row r="12" spans="1:12" ht="20.25" customHeight="1" x14ac:dyDescent="0.15">
      <c r="A12" s="5" t="s">
        <v>46</v>
      </c>
      <c r="B12" s="6">
        <f t="shared" si="0"/>
        <v>5614.3130000000001</v>
      </c>
      <c r="C12" s="6">
        <f t="shared" si="0"/>
        <v>467105.34100000001</v>
      </c>
      <c r="D12" s="52">
        <v>5614.3130000000001</v>
      </c>
      <c r="E12" s="40">
        <v>467105.34100000001</v>
      </c>
      <c r="F12" s="39"/>
      <c r="G12" s="48"/>
    </row>
    <row r="13" spans="1:12" ht="20.25" customHeight="1" x14ac:dyDescent="0.15">
      <c r="A13" s="5" t="s">
        <v>47</v>
      </c>
      <c r="B13" s="6"/>
      <c r="C13" s="6"/>
      <c r="D13" s="56"/>
      <c r="E13" s="40"/>
      <c r="F13" s="39"/>
      <c r="G13" s="48"/>
    </row>
    <row r="14" spans="1:12" ht="20.25" customHeight="1" x14ac:dyDescent="0.15">
      <c r="A14" s="5" t="s">
        <v>49</v>
      </c>
      <c r="B14" s="55">
        <f>SUM(D14,F14)</f>
        <v>0.185</v>
      </c>
      <c r="C14" s="6">
        <f>SUM(E14,G14)</f>
        <v>483.077</v>
      </c>
      <c r="D14" s="54">
        <v>0.185</v>
      </c>
      <c r="E14" s="40">
        <v>483.077</v>
      </c>
      <c r="F14" s="39"/>
      <c r="G14" s="48"/>
    </row>
    <row r="15" spans="1:12" ht="20.25" customHeight="1" x14ac:dyDescent="0.15">
      <c r="A15" s="5" t="s">
        <v>50</v>
      </c>
      <c r="B15" s="6">
        <f>SUM(D15,F15)</f>
        <v>95.058999999999997</v>
      </c>
      <c r="C15" s="6">
        <f>SUM(E15,G15)</f>
        <v>171582.666</v>
      </c>
      <c r="D15" s="52">
        <v>95.058999999999997</v>
      </c>
      <c r="E15" s="40">
        <v>171582.666</v>
      </c>
      <c r="F15" s="39"/>
      <c r="G15" s="48"/>
    </row>
    <row r="16" spans="1:12" ht="20.25" customHeight="1" x14ac:dyDescent="0.15">
      <c r="A16" s="5" t="s">
        <v>51</v>
      </c>
      <c r="B16" s="6"/>
      <c r="C16" s="6"/>
      <c r="D16" s="54"/>
      <c r="E16" s="40"/>
      <c r="F16" s="50"/>
      <c r="G16" s="48"/>
    </row>
    <row r="17" spans="1:7" ht="20.25" customHeight="1" x14ac:dyDescent="0.15">
      <c r="A17" s="5" t="s">
        <v>52</v>
      </c>
      <c r="B17" s="6">
        <f t="shared" ref="B17:C19" si="1">SUM(D17,F17)</f>
        <v>119.20399999999999</v>
      </c>
      <c r="C17" s="6">
        <f t="shared" si="1"/>
        <v>9192.0009999999984</v>
      </c>
      <c r="D17" s="52">
        <v>119.19799999999999</v>
      </c>
      <c r="E17" s="40">
        <v>9191.3529999999992</v>
      </c>
      <c r="F17" s="49">
        <v>6.0000000000000001E-3</v>
      </c>
      <c r="G17" s="48">
        <v>0.64800000000000002</v>
      </c>
    </row>
    <row r="18" spans="1:7" ht="20.25" customHeight="1" x14ac:dyDescent="0.15">
      <c r="A18" s="5" t="s">
        <v>154</v>
      </c>
      <c r="B18" s="6">
        <f t="shared" si="1"/>
        <v>221.86199999999999</v>
      </c>
      <c r="C18" s="6">
        <f t="shared" si="1"/>
        <v>122326.151</v>
      </c>
      <c r="D18" s="52">
        <v>221.86199999999999</v>
      </c>
      <c r="E18" s="40">
        <v>122326.151</v>
      </c>
      <c r="F18" s="39"/>
      <c r="G18" s="48"/>
    </row>
    <row r="19" spans="1:7" ht="20.25" customHeight="1" x14ac:dyDescent="0.15">
      <c r="A19" s="5" t="s">
        <v>53</v>
      </c>
      <c r="B19" s="6">
        <f t="shared" si="1"/>
        <v>1051.154</v>
      </c>
      <c r="C19" s="6">
        <f t="shared" si="1"/>
        <v>606518.16700000002</v>
      </c>
      <c r="D19" s="52">
        <v>998.47500000000002</v>
      </c>
      <c r="E19" s="40">
        <v>573645.05500000005</v>
      </c>
      <c r="F19" s="39">
        <v>52.679000000000002</v>
      </c>
      <c r="G19" s="48">
        <v>32873.112000000001</v>
      </c>
    </row>
    <row r="20" spans="1:7" ht="20.25" customHeight="1" x14ac:dyDescent="0.15">
      <c r="A20" s="5" t="s">
        <v>55</v>
      </c>
      <c r="B20" s="6"/>
      <c r="C20" s="6"/>
      <c r="D20" s="52"/>
      <c r="E20" s="40"/>
      <c r="F20" s="39"/>
      <c r="G20" s="48"/>
    </row>
    <row r="21" spans="1:7" ht="20.25" customHeight="1" x14ac:dyDescent="0.15">
      <c r="A21" s="5" t="s">
        <v>56</v>
      </c>
      <c r="B21" s="6"/>
      <c r="C21" s="6"/>
      <c r="D21" s="52"/>
      <c r="E21" s="40"/>
      <c r="F21" s="39"/>
      <c r="G21" s="48"/>
    </row>
    <row r="22" spans="1:7" ht="20.25" customHeight="1" x14ac:dyDescent="0.15">
      <c r="A22" s="5" t="s">
        <v>59</v>
      </c>
      <c r="B22" s="6">
        <f t="shared" ref="B22:B34" si="2">SUM(D22,F22)</f>
        <v>1393.7670000000001</v>
      </c>
      <c r="C22" s="6">
        <f t="shared" ref="C22:C34" si="3">SUM(E22,G22)</f>
        <v>468908.95899999997</v>
      </c>
      <c r="D22" s="52">
        <v>1370.741</v>
      </c>
      <c r="E22" s="40">
        <v>451646.30699999997</v>
      </c>
      <c r="F22" s="39">
        <v>23.026</v>
      </c>
      <c r="G22" s="48">
        <v>17262.651999999998</v>
      </c>
    </row>
    <row r="23" spans="1:7" ht="20.25" customHeight="1" x14ac:dyDescent="0.15">
      <c r="A23" s="5" t="s">
        <v>60</v>
      </c>
      <c r="B23" s="6">
        <f t="shared" si="2"/>
        <v>0</v>
      </c>
      <c r="C23" s="6">
        <f t="shared" si="3"/>
        <v>37.843000000000004</v>
      </c>
      <c r="D23" s="52"/>
      <c r="E23" s="40"/>
      <c r="F23" s="49">
        <v>0</v>
      </c>
      <c r="G23" s="51">
        <v>37.843000000000004</v>
      </c>
    </row>
    <row r="24" spans="1:7" ht="20.25" customHeight="1" x14ac:dyDescent="0.15">
      <c r="A24" s="5" t="s">
        <v>61</v>
      </c>
      <c r="B24" s="6">
        <f t="shared" si="2"/>
        <v>2858.2510000000002</v>
      </c>
      <c r="C24" s="6">
        <f t="shared" si="3"/>
        <v>746993.05</v>
      </c>
      <c r="D24" s="52">
        <v>2858.2170000000001</v>
      </c>
      <c r="E24" s="40">
        <v>746987.473</v>
      </c>
      <c r="F24" s="49">
        <v>3.4000000000000002E-2</v>
      </c>
      <c r="G24" s="48">
        <v>5.577</v>
      </c>
    </row>
    <row r="25" spans="1:7" ht="20.25" customHeight="1" x14ac:dyDescent="0.15">
      <c r="A25" s="5" t="s">
        <v>62</v>
      </c>
      <c r="B25" s="6">
        <f t="shared" si="2"/>
        <v>1981.4770000000001</v>
      </c>
      <c r="C25" s="6">
        <f t="shared" si="3"/>
        <v>918546.696</v>
      </c>
      <c r="D25" s="52">
        <v>1981.289</v>
      </c>
      <c r="E25" s="40">
        <v>918512.49100000004</v>
      </c>
      <c r="F25" s="49">
        <v>0.188</v>
      </c>
      <c r="G25" s="48">
        <v>34.204999999999998</v>
      </c>
    </row>
    <row r="26" spans="1:7" ht="20.25" customHeight="1" x14ac:dyDescent="0.15">
      <c r="A26" s="5" t="s">
        <v>63</v>
      </c>
      <c r="B26" s="55">
        <f t="shared" si="2"/>
        <v>0.60899999999999999</v>
      </c>
      <c r="C26" s="6">
        <f t="shared" si="3"/>
        <v>634.16700000000003</v>
      </c>
      <c r="D26" s="52"/>
      <c r="E26" s="40"/>
      <c r="F26" s="49">
        <v>0.60899999999999999</v>
      </c>
      <c r="G26" s="48">
        <v>634.16700000000003</v>
      </c>
    </row>
    <row r="27" spans="1:7" ht="20.25" customHeight="1" x14ac:dyDescent="0.15">
      <c r="A27" s="5" t="s">
        <v>136</v>
      </c>
      <c r="B27" s="6">
        <f t="shared" si="2"/>
        <v>7691.5259999999998</v>
      </c>
      <c r="C27" s="6">
        <f t="shared" si="3"/>
        <v>488597.85600000003</v>
      </c>
      <c r="D27" s="52">
        <v>7691.5259999999998</v>
      </c>
      <c r="E27" s="40">
        <v>488597.85600000003</v>
      </c>
      <c r="F27" s="39"/>
      <c r="G27" s="48"/>
    </row>
    <row r="28" spans="1:7" ht="20.25" customHeight="1" x14ac:dyDescent="0.15">
      <c r="A28" s="5" t="s">
        <v>155</v>
      </c>
      <c r="B28" s="6">
        <f t="shared" si="2"/>
        <v>1118.9000000000001</v>
      </c>
      <c r="C28" s="6">
        <f t="shared" si="3"/>
        <v>50870.141000000003</v>
      </c>
      <c r="D28" s="52">
        <v>1118.9000000000001</v>
      </c>
      <c r="E28" s="40">
        <v>50870.141000000003</v>
      </c>
      <c r="F28" s="39"/>
      <c r="G28" s="48"/>
    </row>
    <row r="29" spans="1:7" ht="20.25" customHeight="1" x14ac:dyDescent="0.15">
      <c r="A29" s="5" t="s">
        <v>64</v>
      </c>
      <c r="B29" s="6">
        <f t="shared" si="2"/>
        <v>42111.821000000004</v>
      </c>
      <c r="C29" s="6">
        <f t="shared" si="3"/>
        <v>3021292.8569999998</v>
      </c>
      <c r="D29" s="52">
        <v>42111.802000000003</v>
      </c>
      <c r="E29" s="40">
        <v>3021281.9819999998</v>
      </c>
      <c r="F29" s="49">
        <v>1.9E-2</v>
      </c>
      <c r="G29" s="51">
        <v>10.875</v>
      </c>
    </row>
    <row r="30" spans="1:7" ht="20.25" customHeight="1" x14ac:dyDescent="0.15">
      <c r="A30" s="5" t="s">
        <v>65</v>
      </c>
      <c r="B30" s="6">
        <f t="shared" si="2"/>
        <v>223.94900000000001</v>
      </c>
      <c r="C30" s="6">
        <f t="shared" si="3"/>
        <v>32109.312000000002</v>
      </c>
      <c r="D30" s="52">
        <v>223.94900000000001</v>
      </c>
      <c r="E30" s="40">
        <v>32109.312000000002</v>
      </c>
      <c r="F30" s="39"/>
      <c r="G30" s="48"/>
    </row>
    <row r="31" spans="1:7" ht="20.25" customHeight="1" x14ac:dyDescent="0.15">
      <c r="A31" s="5" t="s">
        <v>66</v>
      </c>
      <c r="B31" s="6">
        <f t="shared" si="2"/>
        <v>11714.239</v>
      </c>
      <c r="C31" s="6">
        <f t="shared" si="3"/>
        <v>2336030.3879999998</v>
      </c>
      <c r="D31" s="52">
        <v>11714.239</v>
      </c>
      <c r="E31" s="40">
        <v>2336030.3879999998</v>
      </c>
      <c r="F31" s="39"/>
      <c r="G31" s="48"/>
    </row>
    <row r="32" spans="1:7" ht="20.25" customHeight="1" x14ac:dyDescent="0.15">
      <c r="A32" s="5" t="s">
        <v>67</v>
      </c>
      <c r="B32" s="6">
        <f t="shared" si="2"/>
        <v>383.92700000000002</v>
      </c>
      <c r="C32" s="6">
        <f t="shared" si="3"/>
        <v>166354.723</v>
      </c>
      <c r="D32" s="52">
        <v>383.92700000000002</v>
      </c>
      <c r="E32" s="40">
        <v>166354.723</v>
      </c>
      <c r="F32" s="39"/>
      <c r="G32" s="48"/>
    </row>
    <row r="33" spans="1:7" ht="20.25" customHeight="1" x14ac:dyDescent="0.15">
      <c r="A33" s="5" t="s">
        <v>137</v>
      </c>
      <c r="B33" s="6">
        <f t="shared" si="2"/>
        <v>6.992</v>
      </c>
      <c r="C33" s="6">
        <f t="shared" si="3"/>
        <v>10479.66</v>
      </c>
      <c r="D33" s="52">
        <v>6.992</v>
      </c>
      <c r="E33" s="40">
        <v>10479.66</v>
      </c>
      <c r="F33" s="39"/>
      <c r="G33" s="48"/>
    </row>
    <row r="34" spans="1:7" ht="20.25" customHeight="1" x14ac:dyDescent="0.15">
      <c r="A34" s="5" t="s">
        <v>68</v>
      </c>
      <c r="B34" s="6">
        <f t="shared" si="2"/>
        <v>986.17600000000004</v>
      </c>
      <c r="C34" s="6">
        <f t="shared" si="3"/>
        <v>354434.88400000002</v>
      </c>
      <c r="D34" s="52">
        <v>986.17600000000004</v>
      </c>
      <c r="E34" s="40">
        <v>354434.88400000002</v>
      </c>
      <c r="F34" s="39"/>
      <c r="G34" s="48"/>
    </row>
    <row r="35" spans="1:7" ht="20.25" customHeight="1" x14ac:dyDescent="0.15">
      <c r="A35" s="5" t="s">
        <v>69</v>
      </c>
      <c r="B35" s="6"/>
      <c r="C35" s="6"/>
      <c r="D35" s="52"/>
      <c r="E35" s="40"/>
      <c r="F35" s="39"/>
      <c r="G35" s="48"/>
    </row>
    <row r="36" spans="1:7" ht="20.25" customHeight="1" x14ac:dyDescent="0.15">
      <c r="A36" s="5" t="s">
        <v>70</v>
      </c>
      <c r="B36" s="6">
        <f t="shared" ref="B36:B47" si="4">SUM(D36,F36)</f>
        <v>0</v>
      </c>
      <c r="C36" s="6">
        <f t="shared" ref="C36:C47" si="5">SUM(E36,G36)</f>
        <v>0</v>
      </c>
      <c r="D36" s="58"/>
      <c r="E36" s="40"/>
      <c r="F36" s="39"/>
      <c r="G36" s="48"/>
    </row>
    <row r="37" spans="1:7" ht="20.25" customHeight="1" x14ac:dyDescent="0.15">
      <c r="A37" s="5" t="s">
        <v>71</v>
      </c>
      <c r="B37" s="6">
        <f t="shared" si="4"/>
        <v>0</v>
      </c>
      <c r="C37" s="6">
        <f t="shared" si="5"/>
        <v>0</v>
      </c>
      <c r="D37" s="52"/>
      <c r="E37" s="40"/>
      <c r="F37" s="39"/>
      <c r="G37" s="48"/>
    </row>
    <row r="38" spans="1:7" ht="20.25" customHeight="1" x14ac:dyDescent="0.15">
      <c r="A38" s="5" t="s">
        <v>156</v>
      </c>
      <c r="B38" s="6">
        <f t="shared" si="4"/>
        <v>1816.1880000000001</v>
      </c>
      <c r="C38" s="6">
        <f t="shared" si="5"/>
        <v>517612.08</v>
      </c>
      <c r="D38" s="52">
        <v>1816.1880000000001</v>
      </c>
      <c r="E38" s="40">
        <v>517612.08</v>
      </c>
      <c r="F38" s="39"/>
      <c r="G38" s="48"/>
    </row>
    <row r="39" spans="1:7" ht="20.25" customHeight="1" x14ac:dyDescent="0.15">
      <c r="A39" s="5" t="s">
        <v>73</v>
      </c>
      <c r="B39" s="6">
        <f t="shared" si="4"/>
        <v>892.61</v>
      </c>
      <c r="C39" s="6">
        <f t="shared" si="5"/>
        <v>101098.65399999999</v>
      </c>
      <c r="D39" s="52">
        <v>892.61</v>
      </c>
      <c r="E39" s="40">
        <v>101098.65399999999</v>
      </c>
      <c r="F39" s="39"/>
      <c r="G39" s="48"/>
    </row>
    <row r="40" spans="1:7" ht="20.25" customHeight="1" x14ac:dyDescent="0.15">
      <c r="A40" s="5" t="s">
        <v>74</v>
      </c>
      <c r="B40" s="6">
        <f t="shared" si="4"/>
        <v>17.885999999999999</v>
      </c>
      <c r="C40" s="6">
        <f t="shared" si="5"/>
        <v>4471.5309999999999</v>
      </c>
      <c r="D40" s="52">
        <v>17.884</v>
      </c>
      <c r="E40" s="40">
        <v>4470.6109999999999</v>
      </c>
      <c r="F40" s="39">
        <v>2E-3</v>
      </c>
      <c r="G40" s="48">
        <v>0.92</v>
      </c>
    </row>
    <row r="41" spans="1:7" ht="20.25" customHeight="1" x14ac:dyDescent="0.15">
      <c r="A41" s="5" t="s">
        <v>75</v>
      </c>
      <c r="B41" s="55">
        <f t="shared" si="4"/>
        <v>0.62</v>
      </c>
      <c r="C41" s="6">
        <f t="shared" si="5"/>
        <v>551.25900000000001</v>
      </c>
      <c r="D41" s="52"/>
      <c r="E41" s="40"/>
      <c r="F41" s="49">
        <v>0.62</v>
      </c>
      <c r="G41" s="48">
        <v>551.25900000000001</v>
      </c>
    </row>
    <row r="42" spans="1:7" ht="20.25" customHeight="1" x14ac:dyDescent="0.15">
      <c r="A42" s="5" t="s">
        <v>157</v>
      </c>
      <c r="B42" s="55">
        <f t="shared" si="4"/>
        <v>167.46</v>
      </c>
      <c r="C42" s="6">
        <f t="shared" si="5"/>
        <v>127210.428</v>
      </c>
      <c r="D42" s="52">
        <v>167.46</v>
      </c>
      <c r="E42" s="40">
        <v>127210.428</v>
      </c>
      <c r="F42" s="49"/>
      <c r="G42" s="48"/>
    </row>
    <row r="43" spans="1:7" ht="20.25" customHeight="1" x14ac:dyDescent="0.15">
      <c r="A43" s="5" t="s">
        <v>158</v>
      </c>
      <c r="B43" s="55">
        <f t="shared" si="4"/>
        <v>813.63400000000001</v>
      </c>
      <c r="C43" s="6">
        <f t="shared" si="5"/>
        <v>306485.59600000002</v>
      </c>
      <c r="D43" s="52">
        <v>813.63400000000001</v>
      </c>
      <c r="E43" s="40">
        <v>306485.59600000002</v>
      </c>
      <c r="F43" s="49"/>
      <c r="G43" s="48"/>
    </row>
    <row r="44" spans="1:7" ht="20.25" customHeight="1" x14ac:dyDescent="0.15">
      <c r="A44" s="5" t="s">
        <v>159</v>
      </c>
      <c r="B44" s="55">
        <f t="shared" si="4"/>
        <v>189.83799999999999</v>
      </c>
      <c r="C44" s="6">
        <f t="shared" si="5"/>
        <v>197757.755</v>
      </c>
      <c r="D44" s="52">
        <v>189.83799999999999</v>
      </c>
      <c r="E44" s="40">
        <v>197757.755</v>
      </c>
      <c r="F44" s="49"/>
      <c r="G44" s="48"/>
    </row>
    <row r="45" spans="1:7" ht="20.25" customHeight="1" x14ac:dyDescent="0.15">
      <c r="A45" s="5" t="s">
        <v>138</v>
      </c>
      <c r="B45" s="6">
        <f t="shared" si="4"/>
        <v>442.399</v>
      </c>
      <c r="C45" s="6">
        <f t="shared" si="5"/>
        <v>189248.01699999999</v>
      </c>
      <c r="D45" s="52">
        <v>417.73099999999999</v>
      </c>
      <c r="E45" s="40">
        <v>174029.43799999999</v>
      </c>
      <c r="F45" s="39">
        <v>24.667999999999999</v>
      </c>
      <c r="G45" s="48">
        <v>15218.579</v>
      </c>
    </row>
    <row r="46" spans="1:7" ht="20.25" customHeight="1" x14ac:dyDescent="0.15">
      <c r="A46" s="5" t="s">
        <v>76</v>
      </c>
      <c r="B46" s="6">
        <f t="shared" si="4"/>
        <v>4800.049</v>
      </c>
      <c r="C46" s="6">
        <f t="shared" si="5"/>
        <v>1019486.581</v>
      </c>
      <c r="D46" s="52">
        <v>4799.942</v>
      </c>
      <c r="E46" s="40">
        <v>1019334.41</v>
      </c>
      <c r="F46" s="39">
        <v>0.107</v>
      </c>
      <c r="G46" s="48">
        <v>152.17099999999999</v>
      </c>
    </row>
    <row r="47" spans="1:7" ht="20.25" customHeight="1" x14ac:dyDescent="0.15">
      <c r="A47" s="5" t="s">
        <v>77</v>
      </c>
      <c r="B47" s="6">
        <f t="shared" si="4"/>
        <v>421.25299999999999</v>
      </c>
      <c r="C47" s="6">
        <f t="shared" si="5"/>
        <v>292888.57999999996</v>
      </c>
      <c r="D47" s="52">
        <v>414.108</v>
      </c>
      <c r="E47" s="40">
        <v>287776.99699999997</v>
      </c>
      <c r="F47" s="39">
        <v>7.1449999999999996</v>
      </c>
      <c r="G47" s="48">
        <v>5111.5829999999996</v>
      </c>
    </row>
    <row r="48" spans="1:7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/>
      <c r="C49" s="6"/>
      <c r="D49" s="52">
        <v>4373.518</v>
      </c>
      <c r="E49" s="40">
        <v>2066011.956</v>
      </c>
      <c r="F49" s="39"/>
      <c r="G49" s="48"/>
    </row>
    <row r="50" spans="1:7" ht="20.25" customHeight="1" x14ac:dyDescent="0.15">
      <c r="A50" s="5" t="s">
        <v>149</v>
      </c>
      <c r="B50" s="6">
        <f t="shared" ref="B50:C53" si="6">SUM(D50,F50)</f>
        <v>0</v>
      </c>
      <c r="C50" s="6">
        <f t="shared" si="6"/>
        <v>12170.855</v>
      </c>
      <c r="D50" s="52"/>
      <c r="E50" s="40"/>
      <c r="F50" s="60"/>
      <c r="G50" s="48">
        <v>12170.855</v>
      </c>
    </row>
    <row r="51" spans="1:7" ht="20.25" customHeight="1" x14ac:dyDescent="0.15">
      <c r="A51" s="5" t="s">
        <v>139</v>
      </c>
      <c r="B51" s="6">
        <f t="shared" si="6"/>
        <v>22.274999999999999</v>
      </c>
      <c r="C51" s="6">
        <f t="shared" si="6"/>
        <v>11239.111000000001</v>
      </c>
      <c r="D51" s="52">
        <v>22.274999999999999</v>
      </c>
      <c r="E51" s="40">
        <v>11239.111000000001</v>
      </c>
      <c r="F51" s="39"/>
      <c r="G51" s="48"/>
    </row>
    <row r="52" spans="1:7" ht="20.25" customHeight="1" x14ac:dyDescent="0.15">
      <c r="A52" s="5" t="s">
        <v>80</v>
      </c>
      <c r="B52" s="6">
        <f t="shared" si="6"/>
        <v>52.143000000000001</v>
      </c>
      <c r="C52" s="6">
        <f t="shared" si="6"/>
        <v>96472.546999999991</v>
      </c>
      <c r="D52" s="52">
        <v>51.658000000000001</v>
      </c>
      <c r="E52" s="40">
        <v>96366.555999999997</v>
      </c>
      <c r="F52" s="49">
        <v>0.48499999999999999</v>
      </c>
      <c r="G52" s="48">
        <v>105.991</v>
      </c>
    </row>
    <row r="53" spans="1:7" ht="20.25" customHeight="1" x14ac:dyDescent="0.15">
      <c r="A53" s="5" t="s">
        <v>81</v>
      </c>
      <c r="B53" s="6">
        <f t="shared" si="6"/>
        <v>3097.7440000000001</v>
      </c>
      <c r="C53" s="6">
        <f t="shared" si="6"/>
        <v>961096.696</v>
      </c>
      <c r="D53" s="52">
        <v>3069.8980000000001</v>
      </c>
      <c r="E53" s="40">
        <v>933526.696</v>
      </c>
      <c r="F53" s="39">
        <v>27.846</v>
      </c>
      <c r="G53" s="48">
        <v>27570</v>
      </c>
    </row>
    <row r="54" spans="1:7" ht="20.25" customHeight="1" x14ac:dyDescent="0.15">
      <c r="A54" s="47"/>
      <c r="B54" s="2"/>
      <c r="C54" s="2"/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1" fitToHeight="2" orientation="portrait" horizontalDpi="300" verticalDpi="300" r:id="rId1"/>
  <headerFooter>
    <oddHeader>&amp;L第６章　水産業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I90"/>
  <sheetViews>
    <sheetView zoomScaleNormal="10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162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152</v>
      </c>
    </row>
    <row r="4" spans="1:9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129</v>
      </c>
      <c r="G4" s="212"/>
      <c r="H4" s="211" t="s">
        <v>130</v>
      </c>
      <c r="I4" s="212"/>
    </row>
    <row r="5" spans="1:9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97234.094000000012</v>
      </c>
      <c r="C7" s="6">
        <f>SUM(E7,G7,I7)</f>
        <v>16938665</v>
      </c>
      <c r="D7" s="53">
        <f t="shared" ref="D7:I7" si="0">SUM(D9:D46)</f>
        <v>97080.994000000006</v>
      </c>
      <c r="E7" s="6">
        <f t="shared" si="0"/>
        <v>16831555</v>
      </c>
      <c r="F7" s="6">
        <f t="shared" si="0"/>
        <v>0</v>
      </c>
      <c r="G7" s="6">
        <f t="shared" si="0"/>
        <v>0</v>
      </c>
      <c r="H7" s="6">
        <f t="shared" si="0"/>
        <v>153.10000000000002</v>
      </c>
      <c r="I7" s="6">
        <f t="shared" si="0"/>
        <v>107110</v>
      </c>
    </row>
    <row r="8" spans="1:9" ht="20.25" customHeight="1" x14ac:dyDescent="0.15">
      <c r="A8" s="5"/>
      <c r="B8" s="6"/>
      <c r="C8" s="6"/>
      <c r="D8" s="53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55">
        <f t="shared" ref="B9:C46" si="1">SUM(D9,F9,H9)</f>
        <v>0.4</v>
      </c>
      <c r="C9" s="6">
        <f t="shared" si="1"/>
        <v>329</v>
      </c>
      <c r="D9" s="54">
        <v>0.4</v>
      </c>
      <c r="E9" s="40">
        <v>329</v>
      </c>
      <c r="F9" s="41"/>
      <c r="G9" s="40"/>
      <c r="H9" s="41"/>
      <c r="I9" s="48"/>
    </row>
    <row r="10" spans="1:9" ht="20.25" customHeight="1" x14ac:dyDescent="0.15">
      <c r="A10" s="5" t="s">
        <v>44</v>
      </c>
      <c r="B10" s="6">
        <f t="shared" si="1"/>
        <v>7148</v>
      </c>
      <c r="C10" s="6">
        <f t="shared" si="1"/>
        <v>1589758</v>
      </c>
      <c r="D10" s="52">
        <v>7146</v>
      </c>
      <c r="E10" s="40">
        <v>1589514</v>
      </c>
      <c r="F10" s="41"/>
      <c r="G10" s="40"/>
      <c r="H10" s="39">
        <v>2</v>
      </c>
      <c r="I10" s="48">
        <v>244</v>
      </c>
    </row>
    <row r="11" spans="1:9" ht="20.25" customHeight="1" x14ac:dyDescent="0.15">
      <c r="A11" s="5" t="s">
        <v>45</v>
      </c>
      <c r="B11" s="6">
        <f t="shared" si="1"/>
        <v>3431</v>
      </c>
      <c r="C11" s="6">
        <f t="shared" si="1"/>
        <v>259276</v>
      </c>
      <c r="D11" s="52">
        <v>3431</v>
      </c>
      <c r="E11" s="40">
        <v>259276</v>
      </c>
      <c r="F11" s="41"/>
      <c r="G11" s="40"/>
      <c r="H11" s="39"/>
      <c r="I11" s="48"/>
    </row>
    <row r="12" spans="1:9" ht="20.25" customHeight="1" x14ac:dyDescent="0.15">
      <c r="A12" s="5" t="s">
        <v>46</v>
      </c>
      <c r="B12" s="6">
        <f t="shared" si="1"/>
        <v>6236</v>
      </c>
      <c r="C12" s="6">
        <f t="shared" si="1"/>
        <v>631958</v>
      </c>
      <c r="D12" s="52">
        <v>6236</v>
      </c>
      <c r="E12" s="40">
        <v>631958</v>
      </c>
      <c r="F12" s="41"/>
      <c r="G12" s="40"/>
      <c r="H12" s="39"/>
      <c r="I12" s="48"/>
    </row>
    <row r="13" spans="1:9" ht="20.25" customHeight="1" x14ac:dyDescent="0.15">
      <c r="A13" s="5" t="s">
        <v>47</v>
      </c>
      <c r="B13" s="57">
        <f t="shared" si="1"/>
        <v>4.0000000000000001E-3</v>
      </c>
      <c r="C13" s="6">
        <f t="shared" si="1"/>
        <v>9</v>
      </c>
      <c r="D13" s="56">
        <v>4.0000000000000001E-3</v>
      </c>
      <c r="E13" s="40">
        <v>9</v>
      </c>
      <c r="F13" s="41"/>
      <c r="G13" s="40"/>
      <c r="H13" s="39"/>
      <c r="I13" s="48"/>
    </row>
    <row r="14" spans="1:9" ht="20.25" customHeight="1" x14ac:dyDescent="0.15">
      <c r="A14" s="5" t="s">
        <v>49</v>
      </c>
      <c r="B14" s="55">
        <f t="shared" si="1"/>
        <v>0.3</v>
      </c>
      <c r="C14" s="6">
        <f t="shared" si="1"/>
        <v>848</v>
      </c>
      <c r="D14" s="54">
        <v>0.3</v>
      </c>
      <c r="E14" s="40">
        <v>848</v>
      </c>
      <c r="F14" s="41"/>
      <c r="G14" s="40"/>
      <c r="H14" s="39"/>
      <c r="I14" s="48"/>
    </row>
    <row r="15" spans="1:9" ht="20.25" customHeight="1" x14ac:dyDescent="0.15">
      <c r="A15" s="5" t="s">
        <v>50</v>
      </c>
      <c r="B15" s="6">
        <f t="shared" si="1"/>
        <v>72</v>
      </c>
      <c r="C15" s="6">
        <f t="shared" si="1"/>
        <v>117999</v>
      </c>
      <c r="D15" s="52">
        <v>72</v>
      </c>
      <c r="E15" s="40">
        <v>117999</v>
      </c>
      <c r="F15" s="41"/>
      <c r="G15" s="40"/>
      <c r="H15" s="39"/>
      <c r="I15" s="48"/>
    </row>
    <row r="16" spans="1:9" ht="20.25" customHeight="1" x14ac:dyDescent="0.15">
      <c r="A16" s="5" t="s">
        <v>51</v>
      </c>
      <c r="B16" s="55">
        <f t="shared" si="1"/>
        <v>0.2</v>
      </c>
      <c r="C16" s="6">
        <f t="shared" si="1"/>
        <v>150</v>
      </c>
      <c r="D16" s="54">
        <v>0.2</v>
      </c>
      <c r="E16" s="40">
        <v>150</v>
      </c>
      <c r="F16" s="41"/>
      <c r="G16" s="40"/>
      <c r="H16" s="50"/>
      <c r="I16" s="48"/>
    </row>
    <row r="17" spans="1:9" ht="20.25" customHeight="1" x14ac:dyDescent="0.15">
      <c r="A17" s="5" t="s">
        <v>52</v>
      </c>
      <c r="B17" s="6">
        <f t="shared" si="1"/>
        <v>121</v>
      </c>
      <c r="C17" s="6">
        <f t="shared" si="1"/>
        <v>5969</v>
      </c>
      <c r="D17" s="52">
        <v>121</v>
      </c>
      <c r="E17" s="40">
        <v>5969</v>
      </c>
      <c r="F17" s="41"/>
      <c r="G17" s="40"/>
      <c r="H17" s="39"/>
      <c r="I17" s="48"/>
    </row>
    <row r="18" spans="1:9" ht="20.25" customHeight="1" x14ac:dyDescent="0.15">
      <c r="A18" s="5" t="s">
        <v>53</v>
      </c>
      <c r="B18" s="6">
        <f t="shared" si="1"/>
        <v>861</v>
      </c>
      <c r="C18" s="6">
        <f t="shared" si="1"/>
        <v>476801</v>
      </c>
      <c r="D18" s="52">
        <v>787</v>
      </c>
      <c r="E18" s="40">
        <v>433182</v>
      </c>
      <c r="F18" s="41"/>
      <c r="G18" s="40"/>
      <c r="H18" s="39">
        <v>74</v>
      </c>
      <c r="I18" s="48">
        <v>43619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1706</v>
      </c>
      <c r="D19" s="52">
        <v>14</v>
      </c>
      <c r="E19" s="40">
        <v>1706</v>
      </c>
      <c r="F19" s="41"/>
      <c r="G19" s="40"/>
      <c r="H19" s="39"/>
      <c r="I19" s="48"/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52">
        <v>0</v>
      </c>
      <c r="E20" s="40">
        <v>0</v>
      </c>
      <c r="F20" s="41"/>
      <c r="G20" s="40"/>
      <c r="H20" s="39"/>
      <c r="I20" s="48"/>
    </row>
    <row r="21" spans="1:9" ht="20.25" customHeight="1" x14ac:dyDescent="0.15">
      <c r="A21" s="5" t="s">
        <v>59</v>
      </c>
      <c r="B21" s="6">
        <f t="shared" si="1"/>
        <v>1411</v>
      </c>
      <c r="C21" s="6">
        <f t="shared" si="1"/>
        <v>505559</v>
      </c>
      <c r="D21" s="52">
        <v>1391</v>
      </c>
      <c r="E21" s="40">
        <v>491996</v>
      </c>
      <c r="F21" s="41"/>
      <c r="G21" s="40"/>
      <c r="H21" s="39">
        <v>20</v>
      </c>
      <c r="I21" s="48">
        <v>13563</v>
      </c>
    </row>
    <row r="22" spans="1:9" ht="20.25" customHeight="1" x14ac:dyDescent="0.15">
      <c r="A22" s="5" t="s">
        <v>60</v>
      </c>
      <c r="B22" s="6">
        <f t="shared" si="1"/>
        <v>651</v>
      </c>
      <c r="C22" s="6">
        <f t="shared" si="1"/>
        <v>261934</v>
      </c>
      <c r="D22" s="52">
        <v>651</v>
      </c>
      <c r="E22" s="40">
        <v>261934</v>
      </c>
      <c r="F22" s="41"/>
      <c r="G22" s="40"/>
      <c r="H22" s="50"/>
      <c r="I22" s="51"/>
    </row>
    <row r="23" spans="1:9" ht="20.25" customHeight="1" x14ac:dyDescent="0.15">
      <c r="A23" s="5" t="s">
        <v>61</v>
      </c>
      <c r="B23" s="55">
        <f t="shared" si="1"/>
        <v>1306.0999999999999</v>
      </c>
      <c r="C23" s="6">
        <f t="shared" si="1"/>
        <v>286110</v>
      </c>
      <c r="D23" s="52">
        <v>1306</v>
      </c>
      <c r="E23" s="40">
        <v>286094</v>
      </c>
      <c r="F23" s="41"/>
      <c r="G23" s="40"/>
      <c r="H23" s="49">
        <v>0.1</v>
      </c>
      <c r="I23" s="48">
        <v>16</v>
      </c>
    </row>
    <row r="24" spans="1:9" ht="20.25" customHeight="1" x14ac:dyDescent="0.15">
      <c r="A24" s="5" t="s">
        <v>62</v>
      </c>
      <c r="B24" s="55">
        <f t="shared" si="1"/>
        <v>2113.4</v>
      </c>
      <c r="C24" s="6">
        <f t="shared" si="1"/>
        <v>988968</v>
      </c>
      <c r="D24" s="52">
        <v>2113</v>
      </c>
      <c r="E24" s="40">
        <v>988872</v>
      </c>
      <c r="F24" s="41"/>
      <c r="G24" s="40"/>
      <c r="H24" s="49">
        <v>0.4</v>
      </c>
      <c r="I24" s="48">
        <v>96</v>
      </c>
    </row>
    <row r="25" spans="1:9" ht="20.25" customHeight="1" x14ac:dyDescent="0.15">
      <c r="A25" s="5" t="s">
        <v>63</v>
      </c>
      <c r="B25" s="55">
        <f t="shared" si="1"/>
        <v>218.3</v>
      </c>
      <c r="C25" s="6">
        <f t="shared" si="1"/>
        <v>116348</v>
      </c>
      <c r="D25" s="52">
        <v>218</v>
      </c>
      <c r="E25" s="40">
        <v>116120</v>
      </c>
      <c r="F25" s="41"/>
      <c r="G25" s="40"/>
      <c r="H25" s="49">
        <v>0.3</v>
      </c>
      <c r="I25" s="48">
        <v>228</v>
      </c>
    </row>
    <row r="26" spans="1:9" ht="20.25" customHeight="1" x14ac:dyDescent="0.15">
      <c r="A26" s="5" t="s">
        <v>136</v>
      </c>
      <c r="B26" s="6">
        <f t="shared" si="1"/>
        <v>5655</v>
      </c>
      <c r="C26" s="6">
        <f t="shared" si="1"/>
        <v>446410</v>
      </c>
      <c r="D26" s="52">
        <v>5655</v>
      </c>
      <c r="E26" s="40">
        <v>446410</v>
      </c>
      <c r="F26" s="41"/>
      <c r="G26" s="40"/>
      <c r="H26" s="39"/>
      <c r="I26" s="48"/>
    </row>
    <row r="27" spans="1:9" ht="20.25" customHeight="1" x14ac:dyDescent="0.15">
      <c r="A27" s="5" t="s">
        <v>64</v>
      </c>
      <c r="B27" s="6">
        <f t="shared" si="1"/>
        <v>35732</v>
      </c>
      <c r="C27" s="6">
        <f t="shared" si="1"/>
        <v>3221246</v>
      </c>
      <c r="D27" s="52">
        <v>35732</v>
      </c>
      <c r="E27" s="40">
        <v>3221246</v>
      </c>
      <c r="F27" s="41"/>
      <c r="G27" s="40"/>
      <c r="H27" s="50"/>
      <c r="I27" s="51"/>
    </row>
    <row r="28" spans="1:9" ht="20.25" customHeight="1" x14ac:dyDescent="0.15">
      <c r="A28" s="5" t="s">
        <v>65</v>
      </c>
      <c r="B28" s="6">
        <f t="shared" si="1"/>
        <v>31</v>
      </c>
      <c r="C28" s="6">
        <f t="shared" si="1"/>
        <v>13779</v>
      </c>
      <c r="D28" s="52">
        <v>31</v>
      </c>
      <c r="E28" s="40">
        <v>13779</v>
      </c>
      <c r="F28" s="41"/>
      <c r="G28" s="40"/>
      <c r="H28" s="39"/>
      <c r="I28" s="48"/>
    </row>
    <row r="29" spans="1:9" ht="20.25" customHeight="1" x14ac:dyDescent="0.15">
      <c r="A29" s="5" t="s">
        <v>66</v>
      </c>
      <c r="B29" s="6">
        <f t="shared" si="1"/>
        <v>12166</v>
      </c>
      <c r="C29" s="6">
        <f t="shared" si="1"/>
        <v>2011164</v>
      </c>
      <c r="D29" s="52">
        <v>12166</v>
      </c>
      <c r="E29" s="40">
        <v>2011164</v>
      </c>
      <c r="F29" s="41"/>
      <c r="G29" s="40"/>
      <c r="H29" s="39"/>
      <c r="I29" s="48"/>
    </row>
    <row r="30" spans="1:9" ht="20.25" customHeight="1" x14ac:dyDescent="0.15">
      <c r="A30" s="5" t="s">
        <v>67</v>
      </c>
      <c r="B30" s="6">
        <f t="shared" si="1"/>
        <v>51</v>
      </c>
      <c r="C30" s="6">
        <f t="shared" si="1"/>
        <v>103971</v>
      </c>
      <c r="D30" s="52">
        <v>51</v>
      </c>
      <c r="E30" s="40">
        <v>103971</v>
      </c>
      <c r="F30" s="41"/>
      <c r="G30" s="40"/>
      <c r="H30" s="39"/>
      <c r="I30" s="48"/>
    </row>
    <row r="31" spans="1:9" ht="20.25" customHeight="1" x14ac:dyDescent="0.15">
      <c r="A31" s="5" t="s">
        <v>137</v>
      </c>
      <c r="B31" s="6">
        <f t="shared" si="1"/>
        <v>40</v>
      </c>
      <c r="C31" s="6">
        <f t="shared" si="1"/>
        <v>48014</v>
      </c>
      <c r="D31" s="52">
        <v>40</v>
      </c>
      <c r="E31" s="40">
        <v>48014</v>
      </c>
      <c r="F31" s="41"/>
      <c r="G31" s="40"/>
      <c r="H31" s="39"/>
      <c r="I31" s="48"/>
    </row>
    <row r="32" spans="1:9" ht="20.25" customHeight="1" x14ac:dyDescent="0.15">
      <c r="A32" s="5" t="s">
        <v>68</v>
      </c>
      <c r="B32" s="6">
        <f t="shared" si="1"/>
        <v>866</v>
      </c>
      <c r="C32" s="6">
        <f t="shared" si="1"/>
        <v>234485</v>
      </c>
      <c r="D32" s="52">
        <v>866</v>
      </c>
      <c r="E32" s="40">
        <v>234485</v>
      </c>
      <c r="F32" s="41"/>
      <c r="G32" s="40"/>
      <c r="H32" s="39"/>
      <c r="I32" s="48"/>
    </row>
    <row r="33" spans="1:9" ht="20.25" customHeight="1" x14ac:dyDescent="0.15">
      <c r="A33" s="5" t="s">
        <v>69</v>
      </c>
      <c r="B33" s="6">
        <f t="shared" si="1"/>
        <v>896</v>
      </c>
      <c r="C33" s="6">
        <f t="shared" si="1"/>
        <v>209501</v>
      </c>
      <c r="D33" s="52">
        <v>896</v>
      </c>
      <c r="E33" s="40">
        <v>209501</v>
      </c>
      <c r="F33" s="41"/>
      <c r="G33" s="40"/>
      <c r="H33" s="39"/>
      <c r="I33" s="48"/>
    </row>
    <row r="34" spans="1:9" ht="20.25" customHeight="1" x14ac:dyDescent="0.15">
      <c r="A34" s="5" t="s">
        <v>70</v>
      </c>
      <c r="B34" s="59">
        <f t="shared" si="1"/>
        <v>0.09</v>
      </c>
      <c r="C34" s="6">
        <f t="shared" si="1"/>
        <v>98</v>
      </c>
      <c r="D34" s="58">
        <v>0.09</v>
      </c>
      <c r="E34" s="40">
        <v>98</v>
      </c>
      <c r="F34" s="41"/>
      <c r="G34" s="40"/>
      <c r="H34" s="39"/>
      <c r="I34" s="48"/>
    </row>
    <row r="35" spans="1:9" ht="20.25" customHeight="1" x14ac:dyDescent="0.15">
      <c r="A35" s="5" t="s">
        <v>71</v>
      </c>
      <c r="B35" s="6">
        <f t="shared" si="1"/>
        <v>3</v>
      </c>
      <c r="C35" s="6">
        <f t="shared" si="1"/>
        <v>367</v>
      </c>
      <c r="D35" s="52">
        <v>3</v>
      </c>
      <c r="E35" s="40">
        <v>367</v>
      </c>
      <c r="F35" s="41"/>
      <c r="G35" s="40"/>
      <c r="H35" s="39"/>
      <c r="I35" s="48"/>
    </row>
    <row r="36" spans="1:9" ht="20.25" customHeight="1" x14ac:dyDescent="0.15">
      <c r="A36" s="5" t="s">
        <v>73</v>
      </c>
      <c r="B36" s="6">
        <f t="shared" si="1"/>
        <v>2985</v>
      </c>
      <c r="C36" s="6">
        <f t="shared" si="1"/>
        <v>385887</v>
      </c>
      <c r="D36" s="52">
        <v>2985</v>
      </c>
      <c r="E36" s="40">
        <v>385887</v>
      </c>
      <c r="F36" s="41"/>
      <c r="G36" s="40"/>
      <c r="H36" s="39"/>
      <c r="I36" s="48"/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52">
        <v>0</v>
      </c>
      <c r="E37" s="40">
        <v>0</v>
      </c>
      <c r="F37" s="41"/>
      <c r="G37" s="40"/>
      <c r="H37" s="39"/>
      <c r="I37" s="48"/>
    </row>
    <row r="38" spans="1:9" ht="20.25" customHeight="1" x14ac:dyDescent="0.15">
      <c r="A38" s="5" t="s">
        <v>75</v>
      </c>
      <c r="B38" s="55">
        <f t="shared" si="1"/>
        <v>165.7</v>
      </c>
      <c r="C38" s="6">
        <f t="shared" si="1"/>
        <v>147390</v>
      </c>
      <c r="D38" s="52">
        <v>165</v>
      </c>
      <c r="E38" s="40">
        <v>146816</v>
      </c>
      <c r="F38" s="41"/>
      <c r="G38" s="40"/>
      <c r="H38" s="49">
        <v>0.7</v>
      </c>
      <c r="I38" s="48">
        <v>574</v>
      </c>
    </row>
    <row r="39" spans="1:9" ht="20.25" customHeight="1" x14ac:dyDescent="0.15">
      <c r="A39" s="5" t="s">
        <v>138</v>
      </c>
      <c r="B39" s="6">
        <f t="shared" si="1"/>
        <v>344</v>
      </c>
      <c r="C39" s="6">
        <f t="shared" si="1"/>
        <v>145418</v>
      </c>
      <c r="D39" s="52">
        <v>325</v>
      </c>
      <c r="E39" s="40">
        <v>135165</v>
      </c>
      <c r="F39" s="41"/>
      <c r="G39" s="40"/>
      <c r="H39" s="39">
        <v>19</v>
      </c>
      <c r="I39" s="48">
        <v>10253</v>
      </c>
    </row>
    <row r="40" spans="1:9" ht="20.25" customHeight="1" x14ac:dyDescent="0.15">
      <c r="A40" s="5" t="s">
        <v>76</v>
      </c>
      <c r="B40" s="6">
        <f t="shared" si="1"/>
        <v>6111</v>
      </c>
      <c r="C40" s="6">
        <f t="shared" si="1"/>
        <v>1545161</v>
      </c>
      <c r="D40" s="52">
        <v>6111</v>
      </c>
      <c r="E40" s="40">
        <v>1545161</v>
      </c>
      <c r="F40" s="41"/>
      <c r="G40" s="40"/>
      <c r="H40" s="39"/>
      <c r="I40" s="48"/>
    </row>
    <row r="41" spans="1:9" ht="20.25" customHeight="1" x14ac:dyDescent="0.15">
      <c r="A41" s="5" t="s">
        <v>77</v>
      </c>
      <c r="B41" s="6">
        <f t="shared" si="1"/>
        <v>30</v>
      </c>
      <c r="C41" s="6">
        <f t="shared" si="1"/>
        <v>34686</v>
      </c>
      <c r="D41" s="52">
        <v>27</v>
      </c>
      <c r="E41" s="40">
        <v>33787</v>
      </c>
      <c r="F41" s="41"/>
      <c r="G41" s="40"/>
      <c r="H41" s="39">
        <v>3</v>
      </c>
      <c r="I41" s="48">
        <v>899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52">
        <v>0</v>
      </c>
      <c r="E42" s="40">
        <v>0</v>
      </c>
      <c r="F42" s="41"/>
      <c r="G42" s="40"/>
      <c r="H42" s="39"/>
      <c r="I42" s="48"/>
    </row>
    <row r="43" spans="1:9" ht="20.25" customHeight="1" x14ac:dyDescent="0.15">
      <c r="A43" s="5" t="s">
        <v>149</v>
      </c>
      <c r="B43" s="55">
        <f t="shared" si="1"/>
        <v>9.4</v>
      </c>
      <c r="C43" s="6">
        <f t="shared" si="1"/>
        <v>34165</v>
      </c>
      <c r="D43" s="52">
        <v>9</v>
      </c>
      <c r="E43" s="40">
        <v>26321</v>
      </c>
      <c r="F43" s="41"/>
      <c r="G43" s="40"/>
      <c r="H43" s="49">
        <v>0.4</v>
      </c>
      <c r="I43" s="48">
        <v>7844</v>
      </c>
    </row>
    <row r="44" spans="1:9" ht="20.25" customHeight="1" x14ac:dyDescent="0.15">
      <c r="A44" s="5" t="s">
        <v>139</v>
      </c>
      <c r="B44" s="6">
        <f t="shared" si="1"/>
        <v>23</v>
      </c>
      <c r="C44" s="6">
        <f t="shared" si="1"/>
        <v>12155</v>
      </c>
      <c r="D44" s="52">
        <v>23</v>
      </c>
      <c r="E44" s="40">
        <v>12155</v>
      </c>
      <c r="F44" s="41"/>
      <c r="G44" s="40"/>
      <c r="H44" s="39"/>
      <c r="I44" s="48"/>
    </row>
    <row r="45" spans="1:9" ht="20.25" customHeight="1" x14ac:dyDescent="0.15">
      <c r="A45" s="5" t="s">
        <v>80</v>
      </c>
      <c r="B45" s="55">
        <f t="shared" si="1"/>
        <v>138.19999999999999</v>
      </c>
      <c r="C45" s="6">
        <f t="shared" si="1"/>
        <v>123635</v>
      </c>
      <c r="D45" s="52">
        <v>138</v>
      </c>
      <c r="E45" s="40">
        <v>123239</v>
      </c>
      <c r="F45" s="41"/>
      <c r="G45" s="40"/>
      <c r="H45" s="49">
        <v>0.2</v>
      </c>
      <c r="I45" s="48">
        <v>396</v>
      </c>
    </row>
    <row r="46" spans="1:9" ht="20.25" customHeight="1" x14ac:dyDescent="0.15">
      <c r="A46" s="5" t="s">
        <v>81</v>
      </c>
      <c r="B46" s="6">
        <f t="shared" si="1"/>
        <v>8404</v>
      </c>
      <c r="C46" s="6">
        <f t="shared" si="1"/>
        <v>2977411</v>
      </c>
      <c r="D46" s="52">
        <v>8371</v>
      </c>
      <c r="E46" s="40">
        <v>2948033</v>
      </c>
      <c r="F46" s="41"/>
      <c r="G46" s="40"/>
      <c r="H46" s="39">
        <v>33</v>
      </c>
      <c r="I46" s="48">
        <v>29378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orientation="portrait" horizontalDpi="300" verticalDpi="300" r:id="rId1"/>
  <headerFooter>
    <oddHeader>&amp;L第６章　水産業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Normal="10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" bestFit="1" customWidth="1"/>
    <col min="5" max="5" width="12.25" customWidth="1"/>
    <col min="6" max="6" width="9" bestFit="1" customWidth="1"/>
    <col min="7" max="7" width="12.25" customWidth="1"/>
    <col min="8" max="8" width="9" bestFit="1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148</v>
      </c>
    </row>
    <row r="4" spans="1:9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129</v>
      </c>
      <c r="G4" s="212"/>
      <c r="H4" s="211" t="s">
        <v>130</v>
      </c>
      <c r="I4" s="212"/>
    </row>
    <row r="5" spans="1:9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86287.744999999995</v>
      </c>
      <c r="C7" s="6">
        <f>SUM(E7,G7,I7)</f>
        <v>14247630</v>
      </c>
      <c r="D7" s="6">
        <f t="shared" ref="D7:I7" si="0">SUM(D9:D46)</f>
        <v>86087</v>
      </c>
      <c r="E7" s="6">
        <f t="shared" si="0"/>
        <v>14133800</v>
      </c>
      <c r="F7" s="6">
        <f t="shared" si="0"/>
        <v>0</v>
      </c>
      <c r="G7" s="6">
        <f t="shared" si="0"/>
        <v>0</v>
      </c>
      <c r="H7" s="6">
        <f t="shared" si="0"/>
        <v>200.74500000000003</v>
      </c>
      <c r="I7" s="6">
        <f t="shared" si="0"/>
        <v>113830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6" si="1">SUM(D9,F9,H9)</f>
        <v>1</v>
      </c>
      <c r="C9" s="6">
        <f t="shared" si="1"/>
        <v>820</v>
      </c>
      <c r="D9" s="41">
        <v>1</v>
      </c>
      <c r="E9" s="40">
        <v>820</v>
      </c>
      <c r="F9" s="41"/>
      <c r="G9" s="40"/>
      <c r="H9" s="41">
        <v>0</v>
      </c>
      <c r="I9" s="48">
        <v>0</v>
      </c>
    </row>
    <row r="10" spans="1:9" ht="20.25" customHeight="1" x14ac:dyDescent="0.15">
      <c r="A10" s="5" t="s">
        <v>44</v>
      </c>
      <c r="B10" s="6">
        <f t="shared" si="1"/>
        <v>4218.3</v>
      </c>
      <c r="C10" s="6">
        <f t="shared" si="1"/>
        <v>699252</v>
      </c>
      <c r="D10" s="39">
        <v>4214</v>
      </c>
      <c r="E10" s="40">
        <v>698727</v>
      </c>
      <c r="F10" s="41"/>
      <c r="G10" s="40"/>
      <c r="H10" s="49">
        <v>4.3</v>
      </c>
      <c r="I10" s="48">
        <v>525</v>
      </c>
    </row>
    <row r="11" spans="1:9" ht="20.25" customHeight="1" x14ac:dyDescent="0.15">
      <c r="A11" s="5" t="s">
        <v>45</v>
      </c>
      <c r="B11" s="6">
        <f t="shared" si="1"/>
        <v>4210</v>
      </c>
      <c r="C11" s="6">
        <f t="shared" si="1"/>
        <v>197680</v>
      </c>
      <c r="D11" s="39">
        <v>4210</v>
      </c>
      <c r="E11" s="40">
        <v>197680</v>
      </c>
      <c r="F11" s="41"/>
      <c r="G11" s="40"/>
      <c r="H11" s="39">
        <v>0</v>
      </c>
      <c r="I11" s="48">
        <v>0</v>
      </c>
    </row>
    <row r="12" spans="1:9" ht="20.25" customHeight="1" x14ac:dyDescent="0.15">
      <c r="A12" s="5" t="s">
        <v>46</v>
      </c>
      <c r="B12" s="6">
        <f t="shared" si="1"/>
        <v>8905</v>
      </c>
      <c r="C12" s="6">
        <f t="shared" si="1"/>
        <v>679070</v>
      </c>
      <c r="D12" s="39">
        <v>8905</v>
      </c>
      <c r="E12" s="40">
        <v>679070</v>
      </c>
      <c r="F12" s="41"/>
      <c r="G12" s="40"/>
      <c r="H12" s="39">
        <v>0</v>
      </c>
      <c r="I12" s="48">
        <v>0</v>
      </c>
    </row>
    <row r="13" spans="1:9" ht="20.25" customHeight="1" x14ac:dyDescent="0.15">
      <c r="A13" s="5" t="s">
        <v>47</v>
      </c>
      <c r="B13" s="6">
        <f t="shared" si="1"/>
        <v>0</v>
      </c>
      <c r="C13" s="6">
        <f t="shared" si="1"/>
        <v>0</v>
      </c>
      <c r="D13" s="39">
        <v>0</v>
      </c>
      <c r="E13" s="40">
        <v>0</v>
      </c>
      <c r="F13" s="41"/>
      <c r="G13" s="40"/>
      <c r="H13" s="39">
        <v>0</v>
      </c>
      <c r="I13" s="48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789</v>
      </c>
      <c r="D14" s="39">
        <v>1</v>
      </c>
      <c r="E14" s="40">
        <v>789</v>
      </c>
      <c r="F14" s="41"/>
      <c r="G14" s="40"/>
      <c r="H14" s="39">
        <v>0</v>
      </c>
      <c r="I14" s="48">
        <v>0</v>
      </c>
    </row>
    <row r="15" spans="1:9" ht="20.25" customHeight="1" x14ac:dyDescent="0.15">
      <c r="A15" s="5" t="s">
        <v>50</v>
      </c>
      <c r="B15" s="6">
        <f t="shared" si="1"/>
        <v>91</v>
      </c>
      <c r="C15" s="6">
        <f t="shared" si="1"/>
        <v>140051</v>
      </c>
      <c r="D15" s="39">
        <v>91</v>
      </c>
      <c r="E15" s="40">
        <v>140051</v>
      </c>
      <c r="F15" s="41"/>
      <c r="G15" s="40"/>
      <c r="H15" s="39">
        <v>0</v>
      </c>
      <c r="I15" s="48">
        <v>0</v>
      </c>
    </row>
    <row r="16" spans="1:9" ht="20.25" customHeight="1" x14ac:dyDescent="0.15">
      <c r="A16" s="5" t="s">
        <v>51</v>
      </c>
      <c r="B16" s="6">
        <f t="shared" si="1"/>
        <v>2.0169999999999999</v>
      </c>
      <c r="C16" s="6">
        <f t="shared" si="1"/>
        <v>594</v>
      </c>
      <c r="D16" s="39">
        <v>2</v>
      </c>
      <c r="E16" s="40">
        <v>583</v>
      </c>
      <c r="F16" s="41"/>
      <c r="G16" s="40"/>
      <c r="H16" s="50">
        <v>1.7000000000000001E-2</v>
      </c>
      <c r="I16" s="48">
        <v>11</v>
      </c>
    </row>
    <row r="17" spans="1:9" ht="20.25" customHeight="1" x14ac:dyDescent="0.15">
      <c r="A17" s="5" t="s">
        <v>52</v>
      </c>
      <c r="B17" s="6">
        <f t="shared" si="1"/>
        <v>36</v>
      </c>
      <c r="C17" s="6">
        <f t="shared" si="1"/>
        <v>1934</v>
      </c>
      <c r="D17" s="39">
        <v>36</v>
      </c>
      <c r="E17" s="40">
        <v>1934</v>
      </c>
      <c r="F17" s="41"/>
      <c r="G17" s="40"/>
      <c r="H17" s="39">
        <v>0</v>
      </c>
      <c r="I17" s="48">
        <v>0</v>
      </c>
    </row>
    <row r="18" spans="1:9" ht="20.25" customHeight="1" x14ac:dyDescent="0.15">
      <c r="A18" s="5" t="s">
        <v>53</v>
      </c>
      <c r="B18" s="6">
        <f t="shared" si="1"/>
        <v>748</v>
      </c>
      <c r="C18" s="6">
        <f t="shared" si="1"/>
        <v>309785</v>
      </c>
      <c r="D18" s="39">
        <v>647</v>
      </c>
      <c r="E18" s="40">
        <v>265569</v>
      </c>
      <c r="F18" s="41"/>
      <c r="G18" s="40"/>
      <c r="H18" s="39">
        <v>101</v>
      </c>
      <c r="I18" s="48">
        <v>44216</v>
      </c>
    </row>
    <row r="19" spans="1:9" ht="20.25" customHeight="1" x14ac:dyDescent="0.15">
      <c r="A19" s="5" t="s">
        <v>55</v>
      </c>
      <c r="B19" s="6">
        <f t="shared" si="1"/>
        <v>14</v>
      </c>
      <c r="C19" s="6">
        <f t="shared" si="1"/>
        <v>1580</v>
      </c>
      <c r="D19" s="39">
        <v>14</v>
      </c>
      <c r="E19" s="40">
        <v>1580</v>
      </c>
      <c r="F19" s="41"/>
      <c r="G19" s="40"/>
      <c r="H19" s="39">
        <v>0</v>
      </c>
      <c r="I19" s="48">
        <v>0</v>
      </c>
    </row>
    <row r="20" spans="1:9" ht="20.25" customHeight="1" x14ac:dyDescent="0.15">
      <c r="A20" s="5" t="s">
        <v>56</v>
      </c>
      <c r="B20" s="6">
        <f t="shared" si="1"/>
        <v>0</v>
      </c>
      <c r="C20" s="6">
        <f t="shared" si="1"/>
        <v>0</v>
      </c>
      <c r="D20" s="39">
        <v>0</v>
      </c>
      <c r="E20" s="40">
        <v>0</v>
      </c>
      <c r="F20" s="41"/>
      <c r="G20" s="40"/>
      <c r="H20" s="39">
        <v>0</v>
      </c>
      <c r="I20" s="48">
        <v>0</v>
      </c>
    </row>
    <row r="21" spans="1:9" ht="20.25" customHeight="1" x14ac:dyDescent="0.15">
      <c r="A21" s="5" t="s">
        <v>59</v>
      </c>
      <c r="B21" s="6">
        <f t="shared" si="1"/>
        <v>969</v>
      </c>
      <c r="C21" s="6">
        <f t="shared" si="1"/>
        <v>340131</v>
      </c>
      <c r="D21" s="39">
        <v>953</v>
      </c>
      <c r="E21" s="40">
        <v>326113</v>
      </c>
      <c r="F21" s="41"/>
      <c r="G21" s="40"/>
      <c r="H21" s="39">
        <v>16</v>
      </c>
      <c r="I21" s="48">
        <v>14018</v>
      </c>
    </row>
    <row r="22" spans="1:9" ht="20.25" customHeight="1" x14ac:dyDescent="0.15">
      <c r="A22" s="5" t="s">
        <v>60</v>
      </c>
      <c r="B22" s="6">
        <f t="shared" si="1"/>
        <v>821.00400000000002</v>
      </c>
      <c r="C22" s="6">
        <f t="shared" si="1"/>
        <v>243977</v>
      </c>
      <c r="D22" s="39">
        <v>821</v>
      </c>
      <c r="E22" s="40">
        <v>243976</v>
      </c>
      <c r="F22" s="41"/>
      <c r="G22" s="40"/>
      <c r="H22" s="50">
        <v>4.0000000000000001E-3</v>
      </c>
      <c r="I22" s="51">
        <v>1</v>
      </c>
    </row>
    <row r="23" spans="1:9" ht="20.25" customHeight="1" x14ac:dyDescent="0.15">
      <c r="A23" s="5" t="s">
        <v>61</v>
      </c>
      <c r="B23" s="6">
        <f t="shared" si="1"/>
        <v>2201.1320000000001</v>
      </c>
      <c r="C23" s="6">
        <f t="shared" si="1"/>
        <v>363095</v>
      </c>
      <c r="D23" s="39">
        <v>2201</v>
      </c>
      <c r="E23" s="40">
        <v>363076</v>
      </c>
      <c r="F23" s="41"/>
      <c r="G23" s="40"/>
      <c r="H23" s="50">
        <v>0.13200000000000001</v>
      </c>
      <c r="I23" s="48">
        <v>19</v>
      </c>
    </row>
    <row r="24" spans="1:9" ht="20.25" customHeight="1" x14ac:dyDescent="0.15">
      <c r="A24" s="5" t="s">
        <v>62</v>
      </c>
      <c r="B24" s="6">
        <f t="shared" si="1"/>
        <v>4962</v>
      </c>
      <c r="C24" s="6">
        <f t="shared" si="1"/>
        <v>1873663</v>
      </c>
      <c r="D24" s="39">
        <v>4961</v>
      </c>
      <c r="E24" s="40">
        <v>1873605</v>
      </c>
      <c r="F24" s="41"/>
      <c r="G24" s="40"/>
      <c r="H24" s="39">
        <v>1</v>
      </c>
      <c r="I24" s="48">
        <v>58</v>
      </c>
    </row>
    <row r="25" spans="1:9" ht="20.25" customHeight="1" x14ac:dyDescent="0.15">
      <c r="A25" s="5" t="s">
        <v>63</v>
      </c>
      <c r="B25" s="6">
        <f t="shared" si="1"/>
        <v>286.16500000000002</v>
      </c>
      <c r="C25" s="6">
        <f t="shared" si="1"/>
        <v>96196</v>
      </c>
      <c r="D25" s="39">
        <v>286</v>
      </c>
      <c r="E25" s="40">
        <v>96043</v>
      </c>
      <c r="F25" s="41"/>
      <c r="G25" s="40"/>
      <c r="H25" s="50">
        <v>0.16500000000000001</v>
      </c>
      <c r="I25" s="48">
        <v>153</v>
      </c>
    </row>
    <row r="26" spans="1:9" ht="20.25" customHeight="1" x14ac:dyDescent="0.15">
      <c r="A26" s="5" t="s">
        <v>136</v>
      </c>
      <c r="B26" s="6">
        <f t="shared" si="1"/>
        <v>9957</v>
      </c>
      <c r="C26" s="6">
        <f t="shared" si="1"/>
        <v>2975835</v>
      </c>
      <c r="D26" s="39">
        <v>9957</v>
      </c>
      <c r="E26" s="40">
        <v>2975835</v>
      </c>
      <c r="F26" s="41"/>
      <c r="G26" s="40"/>
      <c r="H26" s="39">
        <v>0</v>
      </c>
      <c r="I26" s="48">
        <v>0</v>
      </c>
    </row>
    <row r="27" spans="1:9" ht="20.25" customHeight="1" x14ac:dyDescent="0.15">
      <c r="A27" s="5" t="s">
        <v>64</v>
      </c>
      <c r="B27" s="6">
        <f t="shared" si="1"/>
        <v>20881.008000000002</v>
      </c>
      <c r="C27" s="6">
        <f t="shared" si="1"/>
        <v>617847</v>
      </c>
      <c r="D27" s="39">
        <v>20881</v>
      </c>
      <c r="E27" s="40">
        <v>617846</v>
      </c>
      <c r="F27" s="41"/>
      <c r="G27" s="40"/>
      <c r="H27" s="50">
        <v>8.0000000000000002E-3</v>
      </c>
      <c r="I27" s="51">
        <v>1</v>
      </c>
    </row>
    <row r="28" spans="1:9" ht="20.25" customHeight="1" x14ac:dyDescent="0.15">
      <c r="A28" s="5" t="s">
        <v>65</v>
      </c>
      <c r="B28" s="6">
        <f t="shared" si="1"/>
        <v>197</v>
      </c>
      <c r="C28" s="6">
        <f t="shared" si="1"/>
        <v>29671</v>
      </c>
      <c r="D28" s="39">
        <v>197</v>
      </c>
      <c r="E28" s="40">
        <v>29671</v>
      </c>
      <c r="F28" s="41"/>
      <c r="G28" s="40"/>
      <c r="H28" s="39">
        <v>0</v>
      </c>
      <c r="I28" s="48">
        <v>0</v>
      </c>
    </row>
    <row r="29" spans="1:9" ht="20.25" customHeight="1" x14ac:dyDescent="0.15">
      <c r="A29" s="5" t="s">
        <v>66</v>
      </c>
      <c r="B29" s="6">
        <f t="shared" si="1"/>
        <v>9798</v>
      </c>
      <c r="C29" s="6">
        <f t="shared" si="1"/>
        <v>1883076</v>
      </c>
      <c r="D29" s="39">
        <v>9798</v>
      </c>
      <c r="E29" s="40">
        <v>1883076</v>
      </c>
      <c r="F29" s="41"/>
      <c r="G29" s="40"/>
      <c r="H29" s="39">
        <v>0</v>
      </c>
      <c r="I29" s="48">
        <v>0</v>
      </c>
    </row>
    <row r="30" spans="1:9" ht="20.25" customHeight="1" x14ac:dyDescent="0.15">
      <c r="A30" s="5" t="s">
        <v>67</v>
      </c>
      <c r="B30" s="6">
        <f t="shared" si="1"/>
        <v>31</v>
      </c>
      <c r="C30" s="6">
        <f t="shared" si="1"/>
        <v>55040</v>
      </c>
      <c r="D30" s="39">
        <v>31</v>
      </c>
      <c r="E30" s="40">
        <v>55040</v>
      </c>
      <c r="F30" s="41"/>
      <c r="G30" s="40"/>
      <c r="H30" s="39">
        <v>0</v>
      </c>
      <c r="I30" s="48">
        <v>0</v>
      </c>
    </row>
    <row r="31" spans="1:9" ht="20.25" customHeight="1" x14ac:dyDescent="0.15">
      <c r="A31" s="5" t="s">
        <v>137</v>
      </c>
      <c r="B31" s="6">
        <f t="shared" si="1"/>
        <v>51</v>
      </c>
      <c r="C31" s="6">
        <f t="shared" si="1"/>
        <v>60143</v>
      </c>
      <c r="D31" s="39">
        <v>51</v>
      </c>
      <c r="E31" s="40">
        <v>60143</v>
      </c>
      <c r="F31" s="41"/>
      <c r="G31" s="40"/>
      <c r="H31" s="39">
        <v>0</v>
      </c>
      <c r="I31" s="48">
        <v>0</v>
      </c>
    </row>
    <row r="32" spans="1:9" ht="20.25" customHeight="1" x14ac:dyDescent="0.15">
      <c r="A32" s="5" t="s">
        <v>68</v>
      </c>
      <c r="B32" s="6">
        <f t="shared" si="1"/>
        <v>556</v>
      </c>
      <c r="C32" s="6">
        <f t="shared" si="1"/>
        <v>99326</v>
      </c>
      <c r="D32" s="39">
        <v>556</v>
      </c>
      <c r="E32" s="40">
        <v>99326</v>
      </c>
      <c r="F32" s="41"/>
      <c r="G32" s="40"/>
      <c r="H32" s="39">
        <v>0</v>
      </c>
      <c r="I32" s="48">
        <v>0</v>
      </c>
    </row>
    <row r="33" spans="1:9" ht="20.25" customHeight="1" x14ac:dyDescent="0.15">
      <c r="A33" s="5" t="s">
        <v>69</v>
      </c>
      <c r="B33" s="6">
        <f t="shared" si="1"/>
        <v>220</v>
      </c>
      <c r="C33" s="6">
        <f t="shared" si="1"/>
        <v>73375</v>
      </c>
      <c r="D33" s="39">
        <v>220</v>
      </c>
      <c r="E33" s="40">
        <v>73375</v>
      </c>
      <c r="F33" s="41"/>
      <c r="G33" s="40"/>
      <c r="H33" s="39">
        <v>0</v>
      </c>
      <c r="I33" s="48">
        <v>0</v>
      </c>
    </row>
    <row r="34" spans="1:9" ht="20.25" customHeight="1" x14ac:dyDescent="0.15">
      <c r="A34" s="5" t="s">
        <v>70</v>
      </c>
      <c r="B34" s="6">
        <f t="shared" si="1"/>
        <v>1</v>
      </c>
      <c r="C34" s="6">
        <f t="shared" si="1"/>
        <v>338</v>
      </c>
      <c r="D34" s="39">
        <v>1</v>
      </c>
      <c r="E34" s="40">
        <v>338</v>
      </c>
      <c r="F34" s="41"/>
      <c r="G34" s="40"/>
      <c r="H34" s="39">
        <v>0</v>
      </c>
      <c r="I34" s="48">
        <v>0</v>
      </c>
    </row>
    <row r="35" spans="1:9" ht="20.25" customHeight="1" x14ac:dyDescent="0.15">
      <c r="A35" s="5" t="s">
        <v>71</v>
      </c>
      <c r="B35" s="6">
        <f t="shared" si="1"/>
        <v>6</v>
      </c>
      <c r="C35" s="6">
        <f t="shared" si="1"/>
        <v>710</v>
      </c>
      <c r="D35" s="39">
        <v>6</v>
      </c>
      <c r="E35" s="40">
        <v>710</v>
      </c>
      <c r="F35" s="41"/>
      <c r="G35" s="40"/>
      <c r="H35" s="39">
        <v>0</v>
      </c>
      <c r="I35" s="48">
        <v>0</v>
      </c>
    </row>
    <row r="36" spans="1:9" ht="20.25" customHeight="1" x14ac:dyDescent="0.15">
      <c r="A36" s="5" t="s">
        <v>73</v>
      </c>
      <c r="B36" s="6">
        <f t="shared" si="1"/>
        <v>2619</v>
      </c>
      <c r="C36" s="6">
        <f t="shared" si="1"/>
        <v>364420</v>
      </c>
      <c r="D36" s="39">
        <v>2619</v>
      </c>
      <c r="E36" s="40">
        <v>364420</v>
      </c>
      <c r="F36" s="41"/>
      <c r="G36" s="40"/>
      <c r="H36" s="39">
        <v>0</v>
      </c>
      <c r="I36" s="48">
        <v>0</v>
      </c>
    </row>
    <row r="37" spans="1:9" ht="20.25" customHeight="1" x14ac:dyDescent="0.15">
      <c r="A37" s="5" t="s">
        <v>74</v>
      </c>
      <c r="B37" s="6">
        <f t="shared" si="1"/>
        <v>0</v>
      </c>
      <c r="C37" s="6">
        <f t="shared" si="1"/>
        <v>0</v>
      </c>
      <c r="D37" s="39">
        <v>0</v>
      </c>
      <c r="E37" s="40">
        <v>0</v>
      </c>
      <c r="F37" s="41"/>
      <c r="G37" s="40"/>
      <c r="H37" s="39">
        <v>0</v>
      </c>
      <c r="I37" s="48">
        <v>0</v>
      </c>
    </row>
    <row r="38" spans="1:9" ht="20.25" customHeight="1" x14ac:dyDescent="0.15">
      <c r="A38" s="5" t="s">
        <v>75</v>
      </c>
      <c r="B38" s="6">
        <f t="shared" si="1"/>
        <v>841</v>
      </c>
      <c r="C38" s="6">
        <f t="shared" si="1"/>
        <v>401085</v>
      </c>
      <c r="D38" s="39">
        <v>840</v>
      </c>
      <c r="E38" s="40">
        <v>400501</v>
      </c>
      <c r="F38" s="41"/>
      <c r="G38" s="40"/>
      <c r="H38" s="39">
        <v>1</v>
      </c>
      <c r="I38" s="48">
        <v>584</v>
      </c>
    </row>
    <row r="39" spans="1:9" ht="20.25" customHeight="1" x14ac:dyDescent="0.15">
      <c r="A39" s="5" t="s">
        <v>138</v>
      </c>
      <c r="B39" s="6">
        <f t="shared" si="1"/>
        <v>445</v>
      </c>
      <c r="C39" s="6">
        <f t="shared" si="1"/>
        <v>168921</v>
      </c>
      <c r="D39" s="39">
        <v>395</v>
      </c>
      <c r="E39" s="40">
        <v>146785</v>
      </c>
      <c r="F39" s="41"/>
      <c r="G39" s="40"/>
      <c r="H39" s="39">
        <v>50</v>
      </c>
      <c r="I39" s="48">
        <v>22136</v>
      </c>
    </row>
    <row r="40" spans="1:9" ht="20.25" customHeight="1" x14ac:dyDescent="0.15">
      <c r="A40" s="5" t="s">
        <v>76</v>
      </c>
      <c r="B40" s="6">
        <f t="shared" si="1"/>
        <v>6247</v>
      </c>
      <c r="C40" s="6">
        <f t="shared" si="1"/>
        <v>1474123</v>
      </c>
      <c r="D40" s="39">
        <v>6247</v>
      </c>
      <c r="E40" s="40">
        <v>1474123</v>
      </c>
      <c r="F40" s="41"/>
      <c r="G40" s="40"/>
      <c r="H40" s="39">
        <v>0</v>
      </c>
      <c r="I40" s="48">
        <v>0</v>
      </c>
    </row>
    <row r="41" spans="1:9" ht="20.25" customHeight="1" x14ac:dyDescent="0.15">
      <c r="A41" s="5" t="s">
        <v>77</v>
      </c>
      <c r="B41" s="6">
        <f t="shared" si="1"/>
        <v>22.119</v>
      </c>
      <c r="C41" s="6">
        <f t="shared" si="1"/>
        <v>30876</v>
      </c>
      <c r="D41" s="39">
        <v>22</v>
      </c>
      <c r="E41" s="40">
        <v>30824</v>
      </c>
      <c r="F41" s="41"/>
      <c r="G41" s="40"/>
      <c r="H41" s="50">
        <v>0.11899999999999999</v>
      </c>
      <c r="I41" s="48">
        <v>52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/>
      <c r="G42" s="40"/>
      <c r="H42" s="39">
        <v>0</v>
      </c>
      <c r="I42" s="48">
        <v>0</v>
      </c>
    </row>
    <row r="43" spans="1:9" ht="20.25" customHeight="1" x14ac:dyDescent="0.15">
      <c r="A43" s="5" t="s">
        <v>149</v>
      </c>
      <c r="B43" s="6">
        <f t="shared" si="1"/>
        <v>9</v>
      </c>
      <c r="C43" s="6">
        <f t="shared" si="1"/>
        <v>29537</v>
      </c>
      <c r="D43" s="39">
        <v>8</v>
      </c>
      <c r="E43" s="40">
        <v>18748</v>
      </c>
      <c r="F43" s="41"/>
      <c r="G43" s="40"/>
      <c r="H43" s="39">
        <v>1</v>
      </c>
      <c r="I43" s="48">
        <v>10789</v>
      </c>
    </row>
    <row r="44" spans="1:9" ht="20.25" customHeight="1" x14ac:dyDescent="0.15">
      <c r="A44" s="5" t="s">
        <v>139</v>
      </c>
      <c r="B44" s="6">
        <f t="shared" si="1"/>
        <v>25</v>
      </c>
      <c r="C44" s="6">
        <f t="shared" si="1"/>
        <v>12259</v>
      </c>
      <c r="D44" s="39">
        <v>25</v>
      </c>
      <c r="E44" s="40">
        <v>12259</v>
      </c>
      <c r="F44" s="41"/>
      <c r="G44" s="40"/>
      <c r="H44" s="39">
        <v>0</v>
      </c>
      <c r="I44" s="48">
        <v>0</v>
      </c>
    </row>
    <row r="45" spans="1:9" ht="20.25" customHeight="1" x14ac:dyDescent="0.15">
      <c r="A45" s="5" t="s">
        <v>80</v>
      </c>
      <c r="B45" s="6">
        <f t="shared" si="1"/>
        <v>59</v>
      </c>
      <c r="C45" s="6">
        <f t="shared" si="1"/>
        <v>81570</v>
      </c>
      <c r="D45" s="39">
        <v>58</v>
      </c>
      <c r="E45" s="40">
        <v>81500</v>
      </c>
      <c r="F45" s="41"/>
      <c r="G45" s="40"/>
      <c r="H45" s="39">
        <v>1</v>
      </c>
      <c r="I45" s="48">
        <v>70</v>
      </c>
    </row>
    <row r="46" spans="1:9" ht="20.25" customHeight="1" x14ac:dyDescent="0.15">
      <c r="A46" s="5" t="s">
        <v>81</v>
      </c>
      <c r="B46" s="6">
        <f t="shared" si="1"/>
        <v>6857</v>
      </c>
      <c r="C46" s="6">
        <f t="shared" si="1"/>
        <v>940861</v>
      </c>
      <c r="D46" s="39">
        <v>6832</v>
      </c>
      <c r="E46" s="40">
        <v>919664</v>
      </c>
      <c r="F46" s="41"/>
      <c r="G46" s="40"/>
      <c r="H46" s="39">
        <v>25</v>
      </c>
      <c r="I46" s="48">
        <v>21197</v>
      </c>
    </row>
    <row r="47" spans="1:9" ht="20.25" customHeight="1" x14ac:dyDescent="0.15">
      <c r="A47" s="47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98425196850393704" header="0.70866141732283472" footer="0.51181102362204722"/>
  <pageSetup paperSize="9" scale="75" fitToHeight="2" orientation="portrait" horizontalDpi="300" verticalDpi="300" r:id="rId1"/>
  <headerFooter>
    <oddHeader>&amp;L第６章　水産業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89"/>
  <sheetViews>
    <sheetView zoomScaleNormal="100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163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150</v>
      </c>
    </row>
    <row r="4" spans="1:9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129</v>
      </c>
      <c r="G4" s="212"/>
      <c r="H4" s="211" t="s">
        <v>130</v>
      </c>
      <c r="I4" s="212"/>
    </row>
    <row r="5" spans="1:9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54222.5</v>
      </c>
      <c r="C7" s="6">
        <f>SUM(E7,G7,I7)</f>
        <v>9530545</v>
      </c>
      <c r="D7" s="6">
        <f t="shared" ref="D7:I7" si="0">SUM(D9:D45)</f>
        <v>54158.5</v>
      </c>
      <c r="E7" s="6">
        <f t="shared" si="0"/>
        <v>9485241</v>
      </c>
      <c r="F7" s="6">
        <f t="shared" si="0"/>
        <v>0</v>
      </c>
      <c r="G7" s="6">
        <f t="shared" si="0"/>
        <v>0</v>
      </c>
      <c r="H7" s="6">
        <f t="shared" si="0"/>
        <v>64</v>
      </c>
      <c r="I7" s="6">
        <f t="shared" si="0"/>
        <v>45304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43</v>
      </c>
      <c r="B9" s="6">
        <f t="shared" ref="B9:C45" si="1">SUM(D9,F9,H9)</f>
        <v>2</v>
      </c>
      <c r="C9" s="6">
        <f t="shared" si="1"/>
        <v>768</v>
      </c>
      <c r="D9" s="41">
        <v>1</v>
      </c>
      <c r="E9" s="40">
        <v>482</v>
      </c>
      <c r="F9" s="41">
        <v>0</v>
      </c>
      <c r="G9" s="40">
        <v>0</v>
      </c>
      <c r="H9" s="41">
        <v>1</v>
      </c>
      <c r="I9" s="40">
        <v>286</v>
      </c>
    </row>
    <row r="10" spans="1:9" ht="20.25" customHeight="1" x14ac:dyDescent="0.15">
      <c r="A10" s="5" t="s">
        <v>44</v>
      </c>
      <c r="B10" s="6">
        <f t="shared" si="1"/>
        <v>2553</v>
      </c>
      <c r="C10" s="6">
        <f t="shared" si="1"/>
        <v>424377</v>
      </c>
      <c r="D10" s="39">
        <v>2553</v>
      </c>
      <c r="E10" s="40">
        <v>424377</v>
      </c>
      <c r="F10" s="41">
        <v>0</v>
      </c>
      <c r="G10" s="40">
        <v>0</v>
      </c>
      <c r="H10" s="39">
        <v>0</v>
      </c>
      <c r="I10" s="40">
        <v>0</v>
      </c>
    </row>
    <row r="11" spans="1:9" ht="20.25" customHeight="1" x14ac:dyDescent="0.15">
      <c r="A11" s="5" t="s">
        <v>45</v>
      </c>
      <c r="B11" s="6">
        <f t="shared" si="1"/>
        <v>3380</v>
      </c>
      <c r="C11" s="6">
        <f t="shared" si="1"/>
        <v>110322</v>
      </c>
      <c r="D11" s="39">
        <v>3380</v>
      </c>
      <c r="E11" s="40">
        <v>110322</v>
      </c>
      <c r="F11" s="41">
        <v>0</v>
      </c>
      <c r="G11" s="40">
        <v>0</v>
      </c>
      <c r="H11" s="39">
        <v>0</v>
      </c>
      <c r="I11" s="40">
        <v>0</v>
      </c>
    </row>
    <row r="12" spans="1:9" ht="20.25" customHeight="1" x14ac:dyDescent="0.15">
      <c r="A12" s="5" t="s">
        <v>46</v>
      </c>
      <c r="B12" s="6">
        <f t="shared" si="1"/>
        <v>4258</v>
      </c>
      <c r="C12" s="6">
        <f t="shared" si="1"/>
        <v>287421</v>
      </c>
      <c r="D12" s="39">
        <v>4258</v>
      </c>
      <c r="E12" s="40">
        <v>287421</v>
      </c>
      <c r="F12" s="41">
        <v>0</v>
      </c>
      <c r="G12" s="40">
        <v>0</v>
      </c>
      <c r="H12" s="39">
        <v>0</v>
      </c>
      <c r="I12" s="40">
        <v>0</v>
      </c>
    </row>
    <row r="13" spans="1:9" ht="20.25" customHeight="1" x14ac:dyDescent="0.15">
      <c r="A13" s="5" t="s">
        <v>47</v>
      </c>
      <c r="B13" s="6">
        <f t="shared" si="1"/>
        <v>0.1</v>
      </c>
      <c r="C13" s="6">
        <f t="shared" si="1"/>
        <v>36</v>
      </c>
      <c r="D13" s="39">
        <v>0.1</v>
      </c>
      <c r="E13" s="40">
        <v>36</v>
      </c>
      <c r="F13" s="41">
        <v>0</v>
      </c>
      <c r="G13" s="40">
        <v>0</v>
      </c>
      <c r="H13" s="39">
        <v>0</v>
      </c>
      <c r="I13" s="40">
        <v>0</v>
      </c>
    </row>
    <row r="14" spans="1:9" ht="20.25" customHeight="1" x14ac:dyDescent="0.15">
      <c r="A14" s="5" t="s">
        <v>49</v>
      </c>
      <c r="B14" s="6">
        <f t="shared" si="1"/>
        <v>1</v>
      </c>
      <c r="C14" s="6">
        <f t="shared" si="1"/>
        <v>1173</v>
      </c>
      <c r="D14" s="39">
        <v>1</v>
      </c>
      <c r="E14" s="40">
        <v>1173</v>
      </c>
      <c r="F14" s="41">
        <v>0</v>
      </c>
      <c r="G14" s="40">
        <v>0</v>
      </c>
      <c r="H14" s="39">
        <v>0</v>
      </c>
      <c r="I14" s="40">
        <v>0</v>
      </c>
    </row>
    <row r="15" spans="1:9" ht="20.25" customHeight="1" x14ac:dyDescent="0.15">
      <c r="A15" s="5" t="s">
        <v>50</v>
      </c>
      <c r="B15" s="6">
        <f t="shared" si="1"/>
        <v>174</v>
      </c>
      <c r="C15" s="6">
        <f t="shared" si="1"/>
        <v>232799</v>
      </c>
      <c r="D15" s="39">
        <v>174</v>
      </c>
      <c r="E15" s="40">
        <v>232799</v>
      </c>
      <c r="F15" s="41">
        <v>0</v>
      </c>
      <c r="G15" s="40">
        <v>0</v>
      </c>
      <c r="H15" s="39">
        <v>0</v>
      </c>
      <c r="I15" s="40">
        <v>0</v>
      </c>
    </row>
    <row r="16" spans="1:9" ht="20.25" customHeight="1" x14ac:dyDescent="0.15">
      <c r="A16" s="5" t="s">
        <v>51</v>
      </c>
      <c r="B16" s="6">
        <f t="shared" si="1"/>
        <v>3</v>
      </c>
      <c r="C16" s="6">
        <f t="shared" si="1"/>
        <v>511</v>
      </c>
      <c r="D16" s="39">
        <v>3</v>
      </c>
      <c r="E16" s="40">
        <v>511</v>
      </c>
      <c r="F16" s="41">
        <v>0</v>
      </c>
      <c r="G16" s="40">
        <v>0</v>
      </c>
      <c r="H16" s="39">
        <v>0</v>
      </c>
      <c r="I16" s="40">
        <v>0</v>
      </c>
    </row>
    <row r="17" spans="1:9" ht="20.25" customHeight="1" x14ac:dyDescent="0.15">
      <c r="A17" s="5" t="s">
        <v>52</v>
      </c>
      <c r="B17" s="6">
        <f t="shared" si="1"/>
        <v>52</v>
      </c>
      <c r="C17" s="6">
        <f t="shared" si="1"/>
        <v>3947</v>
      </c>
      <c r="D17" s="39">
        <v>52</v>
      </c>
      <c r="E17" s="40">
        <v>3947</v>
      </c>
      <c r="F17" s="41">
        <v>0</v>
      </c>
      <c r="G17" s="40">
        <v>0</v>
      </c>
      <c r="H17" s="39">
        <v>0</v>
      </c>
      <c r="I17" s="40">
        <v>0</v>
      </c>
    </row>
    <row r="18" spans="1:9" ht="20.25" customHeight="1" x14ac:dyDescent="0.15">
      <c r="A18" s="5" t="s">
        <v>53</v>
      </c>
      <c r="B18" s="6">
        <f t="shared" si="1"/>
        <v>133</v>
      </c>
      <c r="C18" s="6">
        <f t="shared" si="1"/>
        <v>86464</v>
      </c>
      <c r="D18" s="39">
        <v>131</v>
      </c>
      <c r="E18" s="40">
        <v>85183</v>
      </c>
      <c r="F18" s="41">
        <v>0</v>
      </c>
      <c r="G18" s="40">
        <v>0</v>
      </c>
      <c r="H18" s="39">
        <v>2</v>
      </c>
      <c r="I18" s="40">
        <v>1281</v>
      </c>
    </row>
    <row r="19" spans="1:9" ht="20.25" customHeight="1" x14ac:dyDescent="0.15">
      <c r="A19" s="5" t="s">
        <v>55</v>
      </c>
      <c r="B19" s="6">
        <f t="shared" si="1"/>
        <v>11</v>
      </c>
      <c r="C19" s="6">
        <f t="shared" si="1"/>
        <v>702</v>
      </c>
      <c r="D19" s="39">
        <v>11</v>
      </c>
      <c r="E19" s="40">
        <v>702</v>
      </c>
      <c r="F19" s="41">
        <v>0</v>
      </c>
      <c r="G19" s="40">
        <v>0</v>
      </c>
      <c r="H19" s="39">
        <v>0</v>
      </c>
      <c r="I19" s="40">
        <v>0</v>
      </c>
    </row>
    <row r="20" spans="1:9" ht="20.25" customHeight="1" x14ac:dyDescent="0.15">
      <c r="A20" s="5" t="s">
        <v>56</v>
      </c>
      <c r="B20" s="6">
        <f t="shared" si="1"/>
        <v>2</v>
      </c>
      <c r="C20" s="6">
        <f t="shared" si="1"/>
        <v>1113</v>
      </c>
      <c r="D20" s="39">
        <v>2</v>
      </c>
      <c r="E20" s="40">
        <v>1113</v>
      </c>
      <c r="F20" s="41">
        <v>0</v>
      </c>
      <c r="G20" s="40">
        <v>0</v>
      </c>
      <c r="H20" s="39">
        <v>0</v>
      </c>
      <c r="I20" s="40">
        <v>0</v>
      </c>
    </row>
    <row r="21" spans="1:9" ht="20.25" customHeight="1" x14ac:dyDescent="0.15">
      <c r="A21" s="5" t="s">
        <v>59</v>
      </c>
      <c r="B21" s="6">
        <f t="shared" si="1"/>
        <v>741</v>
      </c>
      <c r="C21" s="6">
        <f t="shared" si="1"/>
        <v>277556</v>
      </c>
      <c r="D21" s="39">
        <v>717</v>
      </c>
      <c r="E21" s="40">
        <v>256737</v>
      </c>
      <c r="F21" s="41">
        <v>0</v>
      </c>
      <c r="G21" s="40">
        <v>0</v>
      </c>
      <c r="H21" s="39">
        <v>24</v>
      </c>
      <c r="I21" s="40">
        <v>20819</v>
      </c>
    </row>
    <row r="22" spans="1:9" ht="20.25" customHeight="1" x14ac:dyDescent="0.15">
      <c r="A22" s="5" t="s">
        <v>60</v>
      </c>
      <c r="B22" s="6">
        <f t="shared" si="1"/>
        <v>434</v>
      </c>
      <c r="C22" s="6">
        <f t="shared" si="1"/>
        <v>92977</v>
      </c>
      <c r="D22" s="39">
        <v>434</v>
      </c>
      <c r="E22" s="40">
        <v>92977</v>
      </c>
      <c r="F22" s="41">
        <v>0</v>
      </c>
      <c r="G22" s="40">
        <v>0</v>
      </c>
      <c r="H22" s="39">
        <v>0</v>
      </c>
      <c r="I22" s="40">
        <v>0</v>
      </c>
    </row>
    <row r="23" spans="1:9" ht="20.25" customHeight="1" x14ac:dyDescent="0.15">
      <c r="A23" s="5" t="s">
        <v>61</v>
      </c>
      <c r="B23" s="6">
        <f t="shared" si="1"/>
        <v>1218</v>
      </c>
      <c r="C23" s="6">
        <f t="shared" si="1"/>
        <v>192984</v>
      </c>
      <c r="D23" s="39">
        <v>1218</v>
      </c>
      <c r="E23" s="40">
        <v>192983</v>
      </c>
      <c r="F23" s="41">
        <v>0</v>
      </c>
      <c r="G23" s="40">
        <v>0</v>
      </c>
      <c r="H23" s="39">
        <v>0</v>
      </c>
      <c r="I23" s="40">
        <v>1</v>
      </c>
    </row>
    <row r="24" spans="1:9" ht="20.25" customHeight="1" x14ac:dyDescent="0.15">
      <c r="A24" s="5" t="s">
        <v>62</v>
      </c>
      <c r="B24" s="6">
        <f t="shared" si="1"/>
        <v>1153</v>
      </c>
      <c r="C24" s="6">
        <f t="shared" si="1"/>
        <v>468805</v>
      </c>
      <c r="D24" s="39">
        <v>1153</v>
      </c>
      <c r="E24" s="40">
        <v>468782</v>
      </c>
      <c r="F24" s="41">
        <v>0</v>
      </c>
      <c r="G24" s="40">
        <v>0</v>
      </c>
      <c r="H24" s="39">
        <v>0</v>
      </c>
      <c r="I24" s="40">
        <v>23</v>
      </c>
    </row>
    <row r="25" spans="1:9" ht="20.25" customHeight="1" x14ac:dyDescent="0.15">
      <c r="A25" s="5" t="s">
        <v>63</v>
      </c>
      <c r="B25" s="6">
        <f t="shared" si="1"/>
        <v>136</v>
      </c>
      <c r="C25" s="6">
        <f t="shared" si="1"/>
        <v>44532</v>
      </c>
      <c r="D25" s="39">
        <v>136</v>
      </c>
      <c r="E25" s="40">
        <v>44440</v>
      </c>
      <c r="F25" s="41">
        <v>0</v>
      </c>
      <c r="G25" s="40">
        <v>0</v>
      </c>
      <c r="H25" s="39">
        <v>0</v>
      </c>
      <c r="I25" s="40">
        <v>92</v>
      </c>
    </row>
    <row r="26" spans="1:9" ht="20.25" customHeight="1" x14ac:dyDescent="0.15">
      <c r="A26" s="5" t="s">
        <v>136</v>
      </c>
      <c r="B26" s="6">
        <f t="shared" si="1"/>
        <v>834</v>
      </c>
      <c r="C26" s="6">
        <f t="shared" si="1"/>
        <v>89836</v>
      </c>
      <c r="D26" s="39">
        <v>834</v>
      </c>
      <c r="E26" s="40">
        <v>89836</v>
      </c>
      <c r="F26" s="41">
        <v>0</v>
      </c>
      <c r="G26" s="40">
        <v>0</v>
      </c>
      <c r="H26" s="39">
        <v>0</v>
      </c>
      <c r="I26" s="40">
        <v>0</v>
      </c>
    </row>
    <row r="27" spans="1:9" ht="20.25" customHeight="1" x14ac:dyDescent="0.15">
      <c r="A27" s="5" t="s">
        <v>64</v>
      </c>
      <c r="B27" s="6">
        <f t="shared" si="1"/>
        <v>6954</v>
      </c>
      <c r="C27" s="6">
        <f t="shared" si="1"/>
        <v>630971</v>
      </c>
      <c r="D27" s="39">
        <v>6954</v>
      </c>
      <c r="E27" s="40">
        <v>630971</v>
      </c>
      <c r="F27" s="41">
        <v>0</v>
      </c>
      <c r="G27" s="40">
        <v>0</v>
      </c>
      <c r="H27" s="39">
        <v>0</v>
      </c>
      <c r="I27" s="40">
        <v>0</v>
      </c>
    </row>
    <row r="28" spans="1:9" ht="20.25" customHeight="1" x14ac:dyDescent="0.15">
      <c r="A28" s="5" t="s">
        <v>65</v>
      </c>
      <c r="B28" s="6">
        <f t="shared" si="1"/>
        <v>935</v>
      </c>
      <c r="C28" s="6">
        <f t="shared" si="1"/>
        <v>45723</v>
      </c>
      <c r="D28" s="39">
        <v>935</v>
      </c>
      <c r="E28" s="40">
        <v>45723</v>
      </c>
      <c r="F28" s="41">
        <v>0</v>
      </c>
      <c r="G28" s="40">
        <v>0</v>
      </c>
      <c r="H28" s="39">
        <v>0</v>
      </c>
      <c r="I28" s="40">
        <v>0</v>
      </c>
    </row>
    <row r="29" spans="1:9" ht="20.25" customHeight="1" x14ac:dyDescent="0.15">
      <c r="A29" s="5" t="s">
        <v>66</v>
      </c>
      <c r="B29" s="6">
        <f t="shared" si="1"/>
        <v>12854</v>
      </c>
      <c r="C29" s="6">
        <f t="shared" si="1"/>
        <v>2433768</v>
      </c>
      <c r="D29" s="39">
        <v>12854</v>
      </c>
      <c r="E29" s="40">
        <v>2433768</v>
      </c>
      <c r="F29" s="41">
        <v>0</v>
      </c>
      <c r="G29" s="40">
        <v>0</v>
      </c>
      <c r="H29" s="39">
        <v>0</v>
      </c>
      <c r="I29" s="40">
        <v>0</v>
      </c>
    </row>
    <row r="30" spans="1:9" ht="20.25" customHeight="1" x14ac:dyDescent="0.15">
      <c r="A30" s="5" t="s">
        <v>67</v>
      </c>
      <c r="B30" s="6">
        <f t="shared" si="1"/>
        <v>5</v>
      </c>
      <c r="C30" s="6">
        <f t="shared" si="1"/>
        <v>12090</v>
      </c>
      <c r="D30" s="39">
        <v>5</v>
      </c>
      <c r="E30" s="40">
        <v>12090</v>
      </c>
      <c r="F30" s="41">
        <v>0</v>
      </c>
      <c r="G30" s="40">
        <v>0</v>
      </c>
      <c r="H30" s="39">
        <v>0</v>
      </c>
      <c r="I30" s="40">
        <v>0</v>
      </c>
    </row>
    <row r="31" spans="1:9" ht="20.25" customHeight="1" x14ac:dyDescent="0.15">
      <c r="A31" s="5" t="s">
        <v>137</v>
      </c>
      <c r="B31" s="6">
        <f t="shared" si="1"/>
        <v>64</v>
      </c>
      <c r="C31" s="6">
        <f t="shared" si="1"/>
        <v>90637</v>
      </c>
      <c r="D31" s="39">
        <v>64</v>
      </c>
      <c r="E31" s="40">
        <v>90637</v>
      </c>
      <c r="F31" s="41">
        <v>0</v>
      </c>
      <c r="G31" s="40">
        <v>0</v>
      </c>
      <c r="H31" s="39">
        <v>0</v>
      </c>
      <c r="I31" s="40">
        <v>0</v>
      </c>
    </row>
    <row r="32" spans="1:9" ht="20.25" customHeight="1" x14ac:dyDescent="0.15">
      <c r="A32" s="5" t="s">
        <v>68</v>
      </c>
      <c r="B32" s="6">
        <f t="shared" si="1"/>
        <v>1415</v>
      </c>
      <c r="C32" s="6">
        <f t="shared" si="1"/>
        <v>352260</v>
      </c>
      <c r="D32" s="39">
        <v>1415</v>
      </c>
      <c r="E32" s="40">
        <v>352260</v>
      </c>
      <c r="F32" s="41">
        <v>0</v>
      </c>
      <c r="G32" s="40">
        <v>0</v>
      </c>
      <c r="H32" s="39">
        <v>0</v>
      </c>
      <c r="I32" s="40">
        <v>0</v>
      </c>
    </row>
    <row r="33" spans="1:9" ht="20.25" customHeight="1" x14ac:dyDescent="0.15">
      <c r="A33" s="5" t="s">
        <v>69</v>
      </c>
      <c r="B33" s="6">
        <f t="shared" si="1"/>
        <v>1489</v>
      </c>
      <c r="C33" s="6">
        <f t="shared" si="1"/>
        <v>483073</v>
      </c>
      <c r="D33" s="39">
        <v>1489</v>
      </c>
      <c r="E33" s="40">
        <v>483073</v>
      </c>
      <c r="F33" s="41">
        <v>0</v>
      </c>
      <c r="G33" s="40">
        <v>0</v>
      </c>
      <c r="H33" s="39">
        <v>0</v>
      </c>
      <c r="I33" s="40">
        <v>0</v>
      </c>
    </row>
    <row r="34" spans="1:9" ht="20.25" customHeight="1" x14ac:dyDescent="0.15">
      <c r="A34" s="5" t="s">
        <v>70</v>
      </c>
      <c r="B34" s="6">
        <f t="shared" si="1"/>
        <v>0.4</v>
      </c>
      <c r="C34" s="6">
        <f t="shared" si="1"/>
        <v>171</v>
      </c>
      <c r="D34" s="39">
        <v>0.4</v>
      </c>
      <c r="E34" s="40">
        <v>171</v>
      </c>
      <c r="F34" s="41">
        <v>0</v>
      </c>
      <c r="G34" s="40">
        <v>0</v>
      </c>
      <c r="H34" s="39">
        <v>0</v>
      </c>
      <c r="I34" s="40">
        <v>0</v>
      </c>
    </row>
    <row r="35" spans="1:9" ht="20.25" customHeight="1" x14ac:dyDescent="0.15">
      <c r="A35" s="5" t="s">
        <v>71</v>
      </c>
      <c r="B35" s="6">
        <f t="shared" si="1"/>
        <v>4</v>
      </c>
      <c r="C35" s="6">
        <f t="shared" si="1"/>
        <v>311</v>
      </c>
      <c r="D35" s="39">
        <v>4</v>
      </c>
      <c r="E35" s="40">
        <v>311</v>
      </c>
      <c r="F35" s="41">
        <v>0</v>
      </c>
      <c r="G35" s="40">
        <v>0</v>
      </c>
      <c r="H35" s="39">
        <v>0</v>
      </c>
      <c r="I35" s="40">
        <v>0</v>
      </c>
    </row>
    <row r="36" spans="1:9" ht="20.25" customHeight="1" x14ac:dyDescent="0.15">
      <c r="A36" s="5" t="s">
        <v>73</v>
      </c>
      <c r="B36" s="6">
        <f t="shared" si="1"/>
        <v>479</v>
      </c>
      <c r="C36" s="6">
        <f t="shared" si="1"/>
        <v>70537</v>
      </c>
      <c r="D36" s="39">
        <v>479</v>
      </c>
      <c r="E36" s="40">
        <v>70537</v>
      </c>
      <c r="F36" s="41">
        <v>0</v>
      </c>
      <c r="G36" s="40">
        <v>0</v>
      </c>
      <c r="H36" s="39">
        <v>0</v>
      </c>
      <c r="I36" s="40">
        <v>0</v>
      </c>
    </row>
    <row r="37" spans="1:9" ht="20.25" customHeight="1" x14ac:dyDescent="0.15">
      <c r="A37" s="5" t="s">
        <v>74</v>
      </c>
      <c r="B37" s="6">
        <f t="shared" si="1"/>
        <v>9</v>
      </c>
      <c r="C37" s="6">
        <f t="shared" si="1"/>
        <v>4629</v>
      </c>
      <c r="D37" s="39">
        <v>9</v>
      </c>
      <c r="E37" s="40">
        <v>4623</v>
      </c>
      <c r="F37" s="41">
        <v>0</v>
      </c>
      <c r="G37" s="40">
        <v>0</v>
      </c>
      <c r="H37" s="39">
        <v>0</v>
      </c>
      <c r="I37" s="40">
        <v>6</v>
      </c>
    </row>
    <row r="38" spans="1:9" ht="20.25" customHeight="1" x14ac:dyDescent="0.15">
      <c r="A38" s="5" t="s">
        <v>75</v>
      </c>
      <c r="B38" s="6">
        <f t="shared" si="1"/>
        <v>106</v>
      </c>
      <c r="C38" s="6">
        <f t="shared" si="1"/>
        <v>69019</v>
      </c>
      <c r="D38" s="39">
        <v>106</v>
      </c>
      <c r="E38" s="40">
        <v>68993</v>
      </c>
      <c r="F38" s="41">
        <v>0</v>
      </c>
      <c r="G38" s="40">
        <v>0</v>
      </c>
      <c r="H38" s="39">
        <v>0</v>
      </c>
      <c r="I38" s="40">
        <v>26</v>
      </c>
    </row>
    <row r="39" spans="1:9" ht="20.25" customHeight="1" x14ac:dyDescent="0.15">
      <c r="A39" s="5" t="s">
        <v>138</v>
      </c>
      <c r="B39" s="6">
        <f t="shared" si="1"/>
        <v>364</v>
      </c>
      <c r="C39" s="6">
        <f t="shared" si="1"/>
        <v>147326</v>
      </c>
      <c r="D39" s="39">
        <v>347</v>
      </c>
      <c r="E39" s="40">
        <v>140163</v>
      </c>
      <c r="F39" s="41">
        <v>0</v>
      </c>
      <c r="G39" s="40">
        <v>0</v>
      </c>
      <c r="H39" s="39">
        <v>17</v>
      </c>
      <c r="I39" s="40">
        <v>7163</v>
      </c>
    </row>
    <row r="40" spans="1:9" ht="20.25" customHeight="1" x14ac:dyDescent="0.15">
      <c r="A40" s="5" t="s">
        <v>76</v>
      </c>
      <c r="B40" s="6">
        <f t="shared" si="1"/>
        <v>4529</v>
      </c>
      <c r="C40" s="6">
        <f t="shared" si="1"/>
        <v>870815</v>
      </c>
      <c r="D40" s="39">
        <v>4529</v>
      </c>
      <c r="E40" s="40">
        <v>870815</v>
      </c>
      <c r="F40" s="41">
        <v>0</v>
      </c>
      <c r="G40" s="40">
        <v>0</v>
      </c>
      <c r="H40" s="39">
        <v>0</v>
      </c>
      <c r="I40" s="40">
        <v>0</v>
      </c>
    </row>
    <row r="41" spans="1:9" ht="20.25" customHeight="1" x14ac:dyDescent="0.15">
      <c r="A41" s="5" t="s">
        <v>77</v>
      </c>
      <c r="B41" s="6">
        <f t="shared" si="1"/>
        <v>45</v>
      </c>
      <c r="C41" s="6">
        <f t="shared" si="1"/>
        <v>46741</v>
      </c>
      <c r="D41" s="39">
        <v>45</v>
      </c>
      <c r="E41" s="40">
        <v>46695</v>
      </c>
      <c r="F41" s="41">
        <v>0</v>
      </c>
      <c r="G41" s="40">
        <v>0</v>
      </c>
      <c r="H41" s="39">
        <v>0</v>
      </c>
      <c r="I41" s="40">
        <v>46</v>
      </c>
    </row>
    <row r="42" spans="1:9" ht="20.25" customHeight="1" x14ac:dyDescent="0.15">
      <c r="A42" s="5" t="s">
        <v>78</v>
      </c>
      <c r="B42" s="6">
        <f t="shared" si="1"/>
        <v>0</v>
      </c>
      <c r="C42" s="6">
        <f t="shared" si="1"/>
        <v>0</v>
      </c>
      <c r="D42" s="39">
        <v>0</v>
      </c>
      <c r="E42" s="40">
        <v>0</v>
      </c>
      <c r="F42" s="41">
        <v>0</v>
      </c>
      <c r="G42" s="40">
        <v>0</v>
      </c>
      <c r="H42" s="39">
        <v>0</v>
      </c>
      <c r="I42" s="40">
        <v>0</v>
      </c>
    </row>
    <row r="43" spans="1:9" ht="20.25" customHeight="1" x14ac:dyDescent="0.15">
      <c r="A43" s="5" t="s">
        <v>139</v>
      </c>
      <c r="B43" s="6">
        <f t="shared" si="1"/>
        <v>18</v>
      </c>
      <c r="C43" s="6">
        <f t="shared" si="1"/>
        <v>10307</v>
      </c>
      <c r="D43" s="39">
        <v>18</v>
      </c>
      <c r="E43" s="40">
        <v>10307</v>
      </c>
      <c r="F43" s="41">
        <v>0</v>
      </c>
      <c r="G43" s="40">
        <v>0</v>
      </c>
      <c r="H43" s="39">
        <v>0</v>
      </c>
      <c r="I43" s="40">
        <v>0</v>
      </c>
    </row>
    <row r="44" spans="1:9" ht="20.25" customHeight="1" x14ac:dyDescent="0.15">
      <c r="A44" s="5" t="s">
        <v>80</v>
      </c>
      <c r="B44" s="6">
        <f t="shared" si="1"/>
        <v>46</v>
      </c>
      <c r="C44" s="6">
        <f t="shared" si="1"/>
        <v>65672</v>
      </c>
      <c r="D44" s="39">
        <v>45</v>
      </c>
      <c r="E44" s="40">
        <v>65637</v>
      </c>
      <c r="F44" s="41">
        <v>0</v>
      </c>
      <c r="G44" s="40">
        <v>0</v>
      </c>
      <c r="H44" s="39">
        <v>1</v>
      </c>
      <c r="I44" s="40">
        <v>35</v>
      </c>
    </row>
    <row r="45" spans="1:9" ht="20.25" customHeight="1" x14ac:dyDescent="0.15">
      <c r="A45" s="5" t="s">
        <v>81</v>
      </c>
      <c r="B45" s="6">
        <f t="shared" si="1"/>
        <v>9821</v>
      </c>
      <c r="C45" s="6">
        <f t="shared" si="1"/>
        <v>1880172</v>
      </c>
      <c r="D45" s="39">
        <v>9802</v>
      </c>
      <c r="E45" s="40">
        <v>1864646</v>
      </c>
      <c r="F45" s="41">
        <v>0</v>
      </c>
      <c r="G45" s="40">
        <v>0</v>
      </c>
      <c r="H45" s="39">
        <v>19</v>
      </c>
      <c r="I45" s="40">
        <v>15526</v>
      </c>
    </row>
    <row r="46" spans="1:9" ht="20.25" customHeight="1" x14ac:dyDescent="0.15">
      <c r="A46" s="47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s="43"/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t="s">
        <v>151</v>
      </c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6" fitToWidth="0" orientation="portrait" horizontalDpi="300" verticalDpi="300" r:id="rId1"/>
  <headerFooter>
    <oddHeader>&amp;L第６章　水産業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90"/>
  <sheetViews>
    <sheetView zoomScaleNormal="100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141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140</v>
      </c>
    </row>
    <row r="4" spans="1:9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129</v>
      </c>
      <c r="G4" s="212"/>
      <c r="H4" s="211" t="s">
        <v>130</v>
      </c>
      <c r="I4" s="212"/>
    </row>
    <row r="5" spans="1:9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28075</v>
      </c>
      <c r="C7" s="6">
        <f>SUM(E7,G7,I7)</f>
        <v>4414823</v>
      </c>
      <c r="D7" s="6">
        <f t="shared" ref="D7:I7" si="0">SUM(D9:D46)</f>
        <v>28022</v>
      </c>
      <c r="E7" s="6">
        <f t="shared" si="0"/>
        <v>4378844</v>
      </c>
      <c r="F7" s="6">
        <f t="shared" si="0"/>
        <v>10</v>
      </c>
      <c r="G7" s="6">
        <f t="shared" si="0"/>
        <v>10318</v>
      </c>
      <c r="H7" s="6">
        <f t="shared" si="0"/>
        <v>43</v>
      </c>
      <c r="I7" s="6">
        <f t="shared" si="0"/>
        <v>25661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144</v>
      </c>
      <c r="B9" s="6">
        <f t="shared" ref="B9:C46" si="1">SUM(D9,F9,H9)</f>
        <v>1340</v>
      </c>
      <c r="C9" s="6">
        <f t="shared" si="1"/>
        <v>226294</v>
      </c>
      <c r="D9" s="6">
        <v>1339</v>
      </c>
      <c r="E9" s="6">
        <v>225559</v>
      </c>
      <c r="F9" s="6">
        <v>1</v>
      </c>
      <c r="G9" s="6">
        <v>735</v>
      </c>
      <c r="H9" s="6"/>
      <c r="I9" s="6"/>
    </row>
    <row r="10" spans="1:9" ht="20.25" customHeight="1" x14ac:dyDescent="0.15">
      <c r="A10" s="5" t="s">
        <v>43</v>
      </c>
      <c r="B10" s="6">
        <f t="shared" si="1"/>
        <v>4</v>
      </c>
      <c r="C10" s="6">
        <f t="shared" si="1"/>
        <v>2451</v>
      </c>
      <c r="D10" s="41">
        <v>4</v>
      </c>
      <c r="E10" s="40">
        <v>2451</v>
      </c>
      <c r="F10" s="41"/>
      <c r="G10" s="40"/>
      <c r="H10" s="41"/>
      <c r="I10" s="40"/>
    </row>
    <row r="11" spans="1:9" ht="20.25" customHeight="1" x14ac:dyDescent="0.15">
      <c r="A11" s="5" t="s">
        <v>44</v>
      </c>
      <c r="B11" s="6">
        <f t="shared" si="1"/>
        <v>1708</v>
      </c>
      <c r="C11" s="6">
        <f t="shared" si="1"/>
        <v>423396</v>
      </c>
      <c r="D11" s="39">
        <v>1705</v>
      </c>
      <c r="E11" s="40">
        <v>422781</v>
      </c>
      <c r="F11" s="39"/>
      <c r="G11" s="40"/>
      <c r="H11" s="39">
        <v>3</v>
      </c>
      <c r="I11" s="40">
        <v>615</v>
      </c>
    </row>
    <row r="12" spans="1:9" ht="20.25" customHeight="1" x14ac:dyDescent="0.15">
      <c r="A12" s="5" t="s">
        <v>45</v>
      </c>
      <c r="B12" s="6">
        <f t="shared" si="1"/>
        <v>1008</v>
      </c>
      <c r="C12" s="6">
        <f t="shared" si="1"/>
        <v>45570</v>
      </c>
      <c r="D12" s="39">
        <v>1008</v>
      </c>
      <c r="E12" s="40">
        <v>45569</v>
      </c>
      <c r="F12" s="39"/>
      <c r="G12" s="40"/>
      <c r="H12" s="39">
        <v>0</v>
      </c>
      <c r="I12" s="40">
        <v>1</v>
      </c>
    </row>
    <row r="13" spans="1:9" ht="20.25" customHeight="1" x14ac:dyDescent="0.15">
      <c r="A13" s="5" t="s">
        <v>46</v>
      </c>
      <c r="B13" s="6">
        <f t="shared" si="1"/>
        <v>3614</v>
      </c>
      <c r="C13" s="6">
        <f t="shared" si="1"/>
        <v>169546</v>
      </c>
      <c r="D13" s="39">
        <v>3614</v>
      </c>
      <c r="E13" s="40">
        <v>169546</v>
      </c>
      <c r="F13" s="39"/>
      <c r="G13" s="40"/>
      <c r="H13" s="39"/>
      <c r="I13" s="40"/>
    </row>
    <row r="14" spans="1:9" ht="20.25" customHeight="1" x14ac:dyDescent="0.15">
      <c r="A14" s="5" t="s">
        <v>47</v>
      </c>
      <c r="B14" s="6">
        <f t="shared" si="1"/>
        <v>0</v>
      </c>
      <c r="C14" s="6">
        <f t="shared" si="1"/>
        <v>0</v>
      </c>
      <c r="D14" s="39"/>
      <c r="E14" s="40"/>
      <c r="F14" s="39"/>
      <c r="G14" s="40"/>
      <c r="H14" s="39"/>
      <c r="I14" s="40"/>
    </row>
    <row r="15" spans="1:9" ht="20.25" customHeight="1" x14ac:dyDescent="0.15">
      <c r="A15" s="5" t="s">
        <v>49</v>
      </c>
      <c r="B15" s="6">
        <f t="shared" si="1"/>
        <v>1</v>
      </c>
      <c r="C15" s="6">
        <f t="shared" si="1"/>
        <v>2046</v>
      </c>
      <c r="D15" s="39">
        <v>1</v>
      </c>
      <c r="E15" s="40">
        <v>2046</v>
      </c>
      <c r="F15" s="39"/>
      <c r="G15" s="40"/>
      <c r="H15" s="39"/>
      <c r="I15" s="40"/>
    </row>
    <row r="16" spans="1:9" ht="20.25" customHeight="1" x14ac:dyDescent="0.15">
      <c r="A16" s="5" t="s">
        <v>50</v>
      </c>
      <c r="B16" s="6">
        <f t="shared" si="1"/>
        <v>68</v>
      </c>
      <c r="C16" s="6">
        <f t="shared" si="1"/>
        <v>136821</v>
      </c>
      <c r="D16" s="39">
        <v>68</v>
      </c>
      <c r="E16" s="40">
        <v>136821</v>
      </c>
      <c r="F16" s="39"/>
      <c r="G16" s="40"/>
      <c r="H16" s="39"/>
      <c r="I16" s="40"/>
    </row>
    <row r="17" spans="1:9" ht="20.25" customHeight="1" x14ac:dyDescent="0.15">
      <c r="A17" s="5" t="s">
        <v>51</v>
      </c>
      <c r="B17" s="6">
        <f t="shared" si="1"/>
        <v>1</v>
      </c>
      <c r="C17" s="6">
        <f t="shared" si="1"/>
        <v>367</v>
      </c>
      <c r="D17" s="39">
        <v>1</v>
      </c>
      <c r="E17" s="40">
        <v>329</v>
      </c>
      <c r="F17" s="39"/>
      <c r="G17" s="40"/>
      <c r="H17" s="39">
        <v>0</v>
      </c>
      <c r="I17" s="40">
        <v>38</v>
      </c>
    </row>
    <row r="18" spans="1:9" ht="20.25" customHeight="1" x14ac:dyDescent="0.15">
      <c r="A18" s="5" t="s">
        <v>52</v>
      </c>
      <c r="B18" s="6">
        <f t="shared" si="1"/>
        <v>16</v>
      </c>
      <c r="C18" s="6">
        <f t="shared" si="1"/>
        <v>1525</v>
      </c>
      <c r="D18" s="39">
        <v>16</v>
      </c>
      <c r="E18" s="40">
        <v>1525</v>
      </c>
      <c r="F18" s="39"/>
      <c r="G18" s="40"/>
      <c r="H18" s="39"/>
      <c r="I18" s="40"/>
    </row>
    <row r="19" spans="1:9" ht="20.25" customHeight="1" x14ac:dyDescent="0.15">
      <c r="A19" s="5" t="s">
        <v>53</v>
      </c>
      <c r="B19" s="6">
        <f t="shared" si="1"/>
        <v>76</v>
      </c>
      <c r="C19" s="6">
        <f t="shared" si="1"/>
        <v>43796</v>
      </c>
      <c r="D19" s="39">
        <v>73</v>
      </c>
      <c r="E19" s="40">
        <v>39836</v>
      </c>
      <c r="F19" s="39">
        <v>1</v>
      </c>
      <c r="G19" s="40">
        <v>1810</v>
      </c>
      <c r="H19" s="39">
        <v>2</v>
      </c>
      <c r="I19" s="40">
        <v>2150</v>
      </c>
    </row>
    <row r="20" spans="1:9" ht="20.25" customHeight="1" x14ac:dyDescent="0.15">
      <c r="A20" s="5" t="s">
        <v>55</v>
      </c>
      <c r="B20" s="6">
        <f t="shared" si="1"/>
        <v>5</v>
      </c>
      <c r="C20" s="6">
        <f t="shared" si="1"/>
        <v>1830</v>
      </c>
      <c r="D20" s="39">
        <v>4</v>
      </c>
      <c r="E20" s="40">
        <v>440</v>
      </c>
      <c r="F20" s="39">
        <v>1</v>
      </c>
      <c r="G20" s="40">
        <v>1390</v>
      </c>
      <c r="H20" s="39"/>
      <c r="I20" s="40"/>
    </row>
    <row r="21" spans="1:9" ht="20.25" customHeight="1" x14ac:dyDescent="0.15">
      <c r="A21" s="5" t="s">
        <v>56</v>
      </c>
      <c r="B21" s="6">
        <f t="shared" si="1"/>
        <v>0</v>
      </c>
      <c r="C21" s="6">
        <f t="shared" si="1"/>
        <v>0</v>
      </c>
      <c r="D21" s="39"/>
      <c r="E21" s="40"/>
      <c r="F21" s="39"/>
      <c r="G21" s="40"/>
      <c r="H21" s="39"/>
      <c r="I21" s="40"/>
    </row>
    <row r="22" spans="1:9" ht="20.25" customHeight="1" x14ac:dyDescent="0.15">
      <c r="A22" s="5" t="s">
        <v>59</v>
      </c>
      <c r="B22" s="6">
        <f t="shared" si="1"/>
        <v>424</v>
      </c>
      <c r="C22" s="6">
        <f t="shared" si="1"/>
        <v>173152</v>
      </c>
      <c r="D22" s="39">
        <v>414</v>
      </c>
      <c r="E22" s="40">
        <v>167347</v>
      </c>
      <c r="F22" s="39">
        <v>1</v>
      </c>
      <c r="G22" s="40">
        <v>512</v>
      </c>
      <c r="H22" s="39">
        <v>9</v>
      </c>
      <c r="I22" s="40">
        <v>5293</v>
      </c>
    </row>
    <row r="23" spans="1:9" ht="20.25" customHeight="1" x14ac:dyDescent="0.15">
      <c r="A23" s="5" t="s">
        <v>60</v>
      </c>
      <c r="B23" s="6">
        <f t="shared" si="1"/>
        <v>191</v>
      </c>
      <c r="C23" s="6">
        <f t="shared" si="1"/>
        <v>23797</v>
      </c>
      <c r="D23" s="39">
        <v>191</v>
      </c>
      <c r="E23" s="40">
        <v>23797</v>
      </c>
      <c r="F23" s="39"/>
      <c r="G23" s="40"/>
      <c r="H23" s="39"/>
      <c r="I23" s="40"/>
    </row>
    <row r="24" spans="1:9" ht="20.25" customHeight="1" x14ac:dyDescent="0.15">
      <c r="A24" s="5" t="s">
        <v>61</v>
      </c>
      <c r="B24" s="6">
        <f t="shared" si="1"/>
        <v>150</v>
      </c>
      <c r="C24" s="6">
        <f t="shared" si="1"/>
        <v>31607</v>
      </c>
      <c r="D24" s="39">
        <v>150</v>
      </c>
      <c r="E24" s="40">
        <v>31607</v>
      </c>
      <c r="F24" s="39"/>
      <c r="G24" s="40"/>
      <c r="H24" s="39"/>
      <c r="I24" s="40"/>
    </row>
    <row r="25" spans="1:9" ht="20.25" customHeight="1" x14ac:dyDescent="0.15">
      <c r="A25" s="5" t="s">
        <v>62</v>
      </c>
      <c r="B25" s="6">
        <f t="shared" si="1"/>
        <v>1050</v>
      </c>
      <c r="C25" s="6">
        <f t="shared" si="1"/>
        <v>396457</v>
      </c>
      <c r="D25" s="39">
        <v>1050</v>
      </c>
      <c r="E25" s="40">
        <v>396431</v>
      </c>
      <c r="F25" s="39"/>
      <c r="G25" s="40"/>
      <c r="H25" s="39">
        <v>0</v>
      </c>
      <c r="I25" s="40">
        <v>26</v>
      </c>
    </row>
    <row r="26" spans="1:9" ht="20.25" customHeight="1" x14ac:dyDescent="0.15">
      <c r="A26" s="5" t="s">
        <v>63</v>
      </c>
      <c r="B26" s="6">
        <f t="shared" si="1"/>
        <v>106</v>
      </c>
      <c r="C26" s="6">
        <f t="shared" si="1"/>
        <v>19422</v>
      </c>
      <c r="D26" s="39">
        <v>106</v>
      </c>
      <c r="E26" s="40">
        <v>19348</v>
      </c>
      <c r="F26" s="39">
        <v>0</v>
      </c>
      <c r="G26" s="40">
        <v>9</v>
      </c>
      <c r="H26" s="39">
        <v>0</v>
      </c>
      <c r="I26" s="40">
        <v>65</v>
      </c>
    </row>
    <row r="27" spans="1:9" ht="20.25" customHeight="1" x14ac:dyDescent="0.15">
      <c r="A27" s="5" t="s">
        <v>136</v>
      </c>
      <c r="B27" s="6">
        <f t="shared" si="1"/>
        <v>184</v>
      </c>
      <c r="C27" s="6">
        <f t="shared" si="1"/>
        <v>12582</v>
      </c>
      <c r="D27" s="39">
        <v>184</v>
      </c>
      <c r="E27" s="40">
        <v>12582</v>
      </c>
      <c r="F27" s="39"/>
      <c r="G27" s="40"/>
      <c r="H27" s="39"/>
      <c r="I27" s="40"/>
    </row>
    <row r="28" spans="1:9" ht="20.25" customHeight="1" x14ac:dyDescent="0.15">
      <c r="A28" s="5" t="s">
        <v>64</v>
      </c>
      <c r="B28" s="6">
        <f t="shared" si="1"/>
        <v>3550</v>
      </c>
      <c r="C28" s="6">
        <f t="shared" si="1"/>
        <v>217918</v>
      </c>
      <c r="D28" s="39">
        <v>3550</v>
      </c>
      <c r="E28" s="40">
        <v>217913</v>
      </c>
      <c r="F28" s="39"/>
      <c r="G28" s="40"/>
      <c r="H28" s="39">
        <v>0</v>
      </c>
      <c r="I28" s="40">
        <v>5</v>
      </c>
    </row>
    <row r="29" spans="1:9" ht="20.25" customHeight="1" x14ac:dyDescent="0.15">
      <c r="A29" s="5" t="s">
        <v>65</v>
      </c>
      <c r="B29" s="6">
        <f t="shared" si="1"/>
        <v>6</v>
      </c>
      <c r="C29" s="6">
        <f t="shared" si="1"/>
        <v>3183</v>
      </c>
      <c r="D29" s="39">
        <v>6</v>
      </c>
      <c r="E29" s="40">
        <v>3183</v>
      </c>
      <c r="F29" s="39"/>
      <c r="G29" s="40"/>
      <c r="H29" s="39"/>
      <c r="I29" s="40"/>
    </row>
    <row r="30" spans="1:9" ht="20.25" customHeight="1" x14ac:dyDescent="0.15">
      <c r="A30" s="5" t="s">
        <v>66</v>
      </c>
      <c r="B30" s="6">
        <f t="shared" si="1"/>
        <v>2548</v>
      </c>
      <c r="C30" s="6">
        <f t="shared" si="1"/>
        <v>356214</v>
      </c>
      <c r="D30" s="39">
        <v>2548</v>
      </c>
      <c r="E30" s="40">
        <v>356214</v>
      </c>
      <c r="F30" s="39"/>
      <c r="G30" s="40"/>
      <c r="H30" s="39"/>
      <c r="I30" s="40"/>
    </row>
    <row r="31" spans="1:9" ht="20.25" customHeight="1" x14ac:dyDescent="0.15">
      <c r="A31" s="5" t="s">
        <v>67</v>
      </c>
      <c r="B31" s="6">
        <f t="shared" si="1"/>
        <v>0</v>
      </c>
      <c r="C31" s="6">
        <f t="shared" si="1"/>
        <v>821</v>
      </c>
      <c r="D31" s="39">
        <v>0</v>
      </c>
      <c r="E31" s="40">
        <v>821</v>
      </c>
      <c r="F31" s="39"/>
      <c r="G31" s="40"/>
      <c r="H31" s="39"/>
      <c r="I31" s="40"/>
    </row>
    <row r="32" spans="1:9" ht="20.25" customHeight="1" x14ac:dyDescent="0.15">
      <c r="A32" s="5" t="s">
        <v>137</v>
      </c>
      <c r="B32" s="6">
        <f t="shared" si="1"/>
        <v>16</v>
      </c>
      <c r="C32" s="6">
        <f t="shared" si="1"/>
        <v>15283</v>
      </c>
      <c r="D32" s="39">
        <v>16</v>
      </c>
      <c r="E32" s="40">
        <v>15283</v>
      </c>
      <c r="F32" s="39"/>
      <c r="G32" s="40"/>
      <c r="H32" s="39"/>
      <c r="I32" s="40"/>
    </row>
    <row r="33" spans="1:9" ht="20.25" customHeight="1" x14ac:dyDescent="0.15">
      <c r="A33" s="5" t="s">
        <v>68</v>
      </c>
      <c r="B33" s="6">
        <f t="shared" si="1"/>
        <v>0</v>
      </c>
      <c r="C33" s="6">
        <f t="shared" si="1"/>
        <v>41</v>
      </c>
      <c r="D33" s="39">
        <v>0</v>
      </c>
      <c r="E33" s="40">
        <v>41</v>
      </c>
      <c r="F33" s="39"/>
      <c r="G33" s="40"/>
      <c r="H33" s="39"/>
      <c r="I33" s="40"/>
    </row>
    <row r="34" spans="1:9" ht="20.25" customHeight="1" x14ac:dyDescent="0.15">
      <c r="A34" s="5" t="s">
        <v>69</v>
      </c>
      <c r="B34" s="6">
        <f t="shared" si="1"/>
        <v>232</v>
      </c>
      <c r="C34" s="6">
        <f t="shared" si="1"/>
        <v>71970</v>
      </c>
      <c r="D34" s="39">
        <v>232</v>
      </c>
      <c r="E34" s="40">
        <v>71970</v>
      </c>
      <c r="F34" s="39"/>
      <c r="G34" s="40"/>
      <c r="H34" s="39"/>
      <c r="I34" s="40"/>
    </row>
    <row r="35" spans="1:9" ht="20.25" customHeight="1" x14ac:dyDescent="0.15">
      <c r="A35" s="5" t="s">
        <v>70</v>
      </c>
      <c r="B35" s="6">
        <f t="shared" si="1"/>
        <v>1</v>
      </c>
      <c r="C35" s="6">
        <f t="shared" si="1"/>
        <v>388</v>
      </c>
      <c r="D35" s="39">
        <v>1</v>
      </c>
      <c r="E35" s="40">
        <v>388</v>
      </c>
      <c r="F35" s="39"/>
      <c r="G35" s="40"/>
      <c r="H35" s="39"/>
      <c r="I35" s="40"/>
    </row>
    <row r="36" spans="1:9" ht="20.25" customHeight="1" x14ac:dyDescent="0.15">
      <c r="A36" s="5" t="s">
        <v>71</v>
      </c>
      <c r="B36" s="6">
        <f t="shared" si="1"/>
        <v>0</v>
      </c>
      <c r="C36" s="6">
        <f t="shared" si="1"/>
        <v>22</v>
      </c>
      <c r="D36" s="39">
        <v>0</v>
      </c>
      <c r="E36" s="40">
        <v>22</v>
      </c>
      <c r="F36" s="39"/>
      <c r="G36" s="40"/>
      <c r="H36" s="39"/>
      <c r="I36" s="40"/>
    </row>
    <row r="37" spans="1:9" ht="20.25" customHeight="1" x14ac:dyDescent="0.15">
      <c r="A37" s="5" t="s">
        <v>73</v>
      </c>
      <c r="B37" s="6">
        <f t="shared" si="1"/>
        <v>25</v>
      </c>
      <c r="C37" s="6">
        <f t="shared" si="1"/>
        <v>1870</v>
      </c>
      <c r="D37" s="39">
        <v>18</v>
      </c>
      <c r="E37" s="40">
        <v>1390</v>
      </c>
      <c r="F37" s="39"/>
      <c r="G37" s="40"/>
      <c r="H37" s="39">
        <v>7</v>
      </c>
      <c r="I37" s="40">
        <v>480</v>
      </c>
    </row>
    <row r="38" spans="1:9" ht="20.25" customHeight="1" x14ac:dyDescent="0.15">
      <c r="A38" s="5" t="s">
        <v>74</v>
      </c>
      <c r="B38" s="6">
        <f t="shared" si="1"/>
        <v>24</v>
      </c>
      <c r="C38" s="6">
        <f t="shared" si="1"/>
        <v>17299</v>
      </c>
      <c r="D38" s="39">
        <v>22</v>
      </c>
      <c r="E38" s="40">
        <v>15878</v>
      </c>
      <c r="F38" s="39">
        <v>2</v>
      </c>
      <c r="G38" s="40">
        <v>1360</v>
      </c>
      <c r="H38" s="39">
        <v>0</v>
      </c>
      <c r="I38" s="40">
        <v>61</v>
      </c>
    </row>
    <row r="39" spans="1:9" ht="20.25" customHeight="1" x14ac:dyDescent="0.15">
      <c r="A39" s="5" t="s">
        <v>75</v>
      </c>
      <c r="B39" s="6">
        <f t="shared" si="1"/>
        <v>88</v>
      </c>
      <c r="C39" s="6">
        <f t="shared" si="1"/>
        <v>32700</v>
      </c>
      <c r="D39" s="39">
        <v>86</v>
      </c>
      <c r="E39" s="40">
        <v>30296</v>
      </c>
      <c r="F39" s="39">
        <v>2</v>
      </c>
      <c r="G39" s="40">
        <v>2389</v>
      </c>
      <c r="H39" s="39">
        <v>0</v>
      </c>
      <c r="I39" s="40">
        <v>15</v>
      </c>
    </row>
    <row r="40" spans="1:9" ht="20.25" customHeight="1" x14ac:dyDescent="0.15">
      <c r="A40" s="5" t="s">
        <v>138</v>
      </c>
      <c r="B40" s="6">
        <f t="shared" si="1"/>
        <v>364</v>
      </c>
      <c r="C40" s="6">
        <f t="shared" si="1"/>
        <v>116102</v>
      </c>
      <c r="D40" s="39">
        <v>353</v>
      </c>
      <c r="E40" s="40">
        <v>110260</v>
      </c>
      <c r="F40" s="39">
        <v>0</v>
      </c>
      <c r="G40" s="40">
        <v>156</v>
      </c>
      <c r="H40" s="39">
        <v>11</v>
      </c>
      <c r="I40" s="40">
        <v>5686</v>
      </c>
    </row>
    <row r="41" spans="1:9" ht="20.25" customHeight="1" x14ac:dyDescent="0.15">
      <c r="A41" s="5" t="s">
        <v>76</v>
      </c>
      <c r="B41" s="6">
        <f t="shared" si="1"/>
        <v>7053</v>
      </c>
      <c r="C41" s="6">
        <f t="shared" si="1"/>
        <v>1296692</v>
      </c>
      <c r="D41" s="39">
        <v>7053</v>
      </c>
      <c r="E41" s="40">
        <v>1296669</v>
      </c>
      <c r="F41" s="39">
        <v>0</v>
      </c>
      <c r="G41" s="40">
        <v>16</v>
      </c>
      <c r="H41" s="39">
        <v>0</v>
      </c>
      <c r="I41" s="40">
        <v>7</v>
      </c>
    </row>
    <row r="42" spans="1:9" ht="20.25" customHeight="1" x14ac:dyDescent="0.15">
      <c r="A42" s="5" t="s">
        <v>77</v>
      </c>
      <c r="B42" s="6">
        <f t="shared" si="1"/>
        <v>38</v>
      </c>
      <c r="C42" s="6">
        <f t="shared" si="1"/>
        <v>23613</v>
      </c>
      <c r="D42" s="39">
        <v>38</v>
      </c>
      <c r="E42" s="40">
        <v>23608</v>
      </c>
      <c r="F42" s="39"/>
      <c r="G42" s="40"/>
      <c r="H42" s="39">
        <v>0</v>
      </c>
      <c r="I42" s="40">
        <v>5</v>
      </c>
    </row>
    <row r="43" spans="1:9" ht="20.25" customHeight="1" x14ac:dyDescent="0.15">
      <c r="A43" s="5" t="s">
        <v>78</v>
      </c>
      <c r="B43" s="6">
        <f t="shared" si="1"/>
        <v>0</v>
      </c>
      <c r="C43" s="6">
        <f t="shared" si="1"/>
        <v>0</v>
      </c>
      <c r="D43" s="39"/>
      <c r="E43" s="40"/>
      <c r="F43" s="39"/>
      <c r="G43" s="40"/>
      <c r="H43" s="39"/>
      <c r="I43" s="40"/>
    </row>
    <row r="44" spans="1:9" ht="20.25" customHeight="1" x14ac:dyDescent="0.15">
      <c r="A44" s="5" t="s">
        <v>139</v>
      </c>
      <c r="B44" s="6">
        <f t="shared" si="1"/>
        <v>19</v>
      </c>
      <c r="C44" s="6">
        <f t="shared" si="1"/>
        <v>8715</v>
      </c>
      <c r="D44" s="39">
        <v>19</v>
      </c>
      <c r="E44" s="40">
        <v>8715</v>
      </c>
      <c r="F44" s="39"/>
      <c r="G44" s="40"/>
      <c r="H44" s="39"/>
      <c r="I44" s="40"/>
    </row>
    <row r="45" spans="1:9" ht="20.25" customHeight="1" x14ac:dyDescent="0.15">
      <c r="A45" s="5" t="s">
        <v>80</v>
      </c>
      <c r="B45" s="6">
        <f t="shared" si="1"/>
        <v>46</v>
      </c>
      <c r="C45" s="6">
        <f t="shared" si="1"/>
        <v>62408</v>
      </c>
      <c r="D45" s="39">
        <v>46</v>
      </c>
      <c r="E45" s="40">
        <v>62374</v>
      </c>
      <c r="F45" s="39"/>
      <c r="G45" s="40"/>
      <c r="H45" s="39">
        <v>0</v>
      </c>
      <c r="I45" s="40">
        <v>34</v>
      </c>
    </row>
    <row r="46" spans="1:9" ht="20.25" customHeight="1" x14ac:dyDescent="0.15">
      <c r="A46" s="5" t="s">
        <v>81</v>
      </c>
      <c r="B46" s="6">
        <f t="shared" si="1"/>
        <v>4119</v>
      </c>
      <c r="C46" s="6">
        <f t="shared" si="1"/>
        <v>478925</v>
      </c>
      <c r="D46" s="39">
        <v>4106</v>
      </c>
      <c r="E46" s="40">
        <v>465804</v>
      </c>
      <c r="F46" s="39">
        <v>2</v>
      </c>
      <c r="G46" s="40">
        <v>1941</v>
      </c>
      <c r="H46" s="39">
        <v>11</v>
      </c>
      <c r="I46" s="40">
        <v>11180</v>
      </c>
    </row>
    <row r="47" spans="1:9" ht="20.25" customHeight="1" x14ac:dyDescent="0.15">
      <c r="A47" s="47" t="s">
        <v>145</v>
      </c>
      <c r="B47" s="2"/>
      <c r="C47" s="2"/>
      <c r="D47" s="2"/>
      <c r="E47" s="2"/>
      <c r="F47" s="2"/>
      <c r="G47" s="2"/>
      <c r="H47" s="2"/>
      <c r="I47" s="2"/>
    </row>
    <row r="48" spans="1:9" ht="20.25" customHeight="1" x14ac:dyDescent="0.15">
      <c r="A48" s="43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147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4" orientation="portrait" horizontalDpi="300" verticalDpi="300" r:id="rId1"/>
  <headerFooter>
    <oddHeader>&amp;L第６章　水産業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0"/>
  <sheetViews>
    <sheetView zoomScaleNormal="100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124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125</v>
      </c>
    </row>
    <row r="4" spans="1:9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129</v>
      </c>
      <c r="G4" s="212"/>
      <c r="H4" s="211" t="s">
        <v>130</v>
      </c>
      <c r="I4" s="212"/>
    </row>
    <row r="5" spans="1:9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H5" s="3" t="s">
        <v>131</v>
      </c>
      <c r="I5" s="3" t="s">
        <v>132</v>
      </c>
    </row>
    <row r="6" spans="1:9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4" t="s">
        <v>133</v>
      </c>
      <c r="I6" s="4" t="s">
        <v>134</v>
      </c>
    </row>
    <row r="7" spans="1:9" ht="20.25" customHeight="1" x14ac:dyDescent="0.15">
      <c r="A7" s="5" t="s">
        <v>135</v>
      </c>
      <c r="B7" s="6">
        <f>SUM(D7,F7,H7)</f>
        <v>128951</v>
      </c>
      <c r="C7" s="6">
        <f>SUM(E7,G7,I7)</f>
        <v>18211757</v>
      </c>
      <c r="D7" s="6">
        <f>SUM(D10:D46)</f>
        <v>128592</v>
      </c>
      <c r="E7" s="6">
        <f>SUM(E10:E46)</f>
        <v>17972525</v>
      </c>
      <c r="F7" s="6">
        <f>SUM(F10:F46)</f>
        <v>86</v>
      </c>
      <c r="G7" s="6">
        <f>SUM(G10:G46)</f>
        <v>80256</v>
      </c>
      <c r="H7" s="6">
        <v>273</v>
      </c>
      <c r="I7" s="6">
        <v>158976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142</v>
      </c>
      <c r="B9" s="6">
        <v>273</v>
      </c>
      <c r="C9" s="6">
        <v>158976</v>
      </c>
      <c r="D9" s="6"/>
      <c r="E9" s="6"/>
      <c r="F9" s="6"/>
      <c r="G9" s="6"/>
      <c r="H9" s="6">
        <v>273</v>
      </c>
      <c r="I9" s="6">
        <v>158976</v>
      </c>
    </row>
    <row r="10" spans="1:9" ht="20.25" customHeight="1" x14ac:dyDescent="0.15">
      <c r="A10" s="5" t="s">
        <v>43</v>
      </c>
      <c r="B10" s="6">
        <f t="shared" ref="B10:C46" si="0">SUM(D10,F10,H10)</f>
        <v>16</v>
      </c>
      <c r="C10" s="6">
        <f t="shared" si="0"/>
        <v>12468</v>
      </c>
      <c r="D10" s="41">
        <v>16</v>
      </c>
      <c r="E10" s="40">
        <v>12468</v>
      </c>
      <c r="F10" s="41"/>
      <c r="G10" s="39"/>
      <c r="H10" s="6"/>
      <c r="I10" s="6"/>
    </row>
    <row r="11" spans="1:9" ht="20.25" customHeight="1" x14ac:dyDescent="0.15">
      <c r="A11" s="5" t="s">
        <v>44</v>
      </c>
      <c r="B11" s="6">
        <f t="shared" si="0"/>
        <v>4688</v>
      </c>
      <c r="C11" s="6">
        <f t="shared" si="0"/>
        <v>1118519</v>
      </c>
      <c r="D11" s="39">
        <v>4688</v>
      </c>
      <c r="E11" s="40">
        <v>1118519</v>
      </c>
      <c r="F11" s="41"/>
      <c r="G11" s="39"/>
      <c r="H11" s="6"/>
      <c r="I11" s="6"/>
    </row>
    <row r="12" spans="1:9" ht="20.25" customHeight="1" x14ac:dyDescent="0.15">
      <c r="A12" s="5" t="s">
        <v>45</v>
      </c>
      <c r="B12" s="6">
        <f t="shared" si="0"/>
        <v>964</v>
      </c>
      <c r="C12" s="6">
        <f t="shared" si="0"/>
        <v>69863</v>
      </c>
      <c r="D12" s="39">
        <v>964</v>
      </c>
      <c r="E12" s="40">
        <v>69863</v>
      </c>
      <c r="F12" s="41"/>
      <c r="G12" s="39"/>
      <c r="H12" s="6"/>
      <c r="I12" s="6"/>
    </row>
    <row r="13" spans="1:9" ht="20.25" customHeight="1" x14ac:dyDescent="0.15">
      <c r="A13" s="5" t="s">
        <v>46</v>
      </c>
      <c r="B13" s="6">
        <f t="shared" si="0"/>
        <v>17910</v>
      </c>
      <c r="C13" s="6">
        <f t="shared" si="0"/>
        <v>922626</v>
      </c>
      <c r="D13" s="39">
        <v>17910</v>
      </c>
      <c r="E13" s="40">
        <v>922626</v>
      </c>
      <c r="F13" s="41"/>
      <c r="G13" s="39"/>
      <c r="H13" s="6"/>
      <c r="I13" s="6"/>
    </row>
    <row r="14" spans="1:9" ht="20.25" customHeight="1" x14ac:dyDescent="0.15">
      <c r="A14" s="5" t="s">
        <v>47</v>
      </c>
      <c r="B14" s="6">
        <f t="shared" si="0"/>
        <v>1</v>
      </c>
      <c r="C14" s="6">
        <f t="shared" si="0"/>
        <v>948</v>
      </c>
      <c r="D14" s="41">
        <v>1</v>
      </c>
      <c r="E14" s="40">
        <v>948</v>
      </c>
      <c r="F14" s="41"/>
      <c r="G14" s="39"/>
      <c r="H14" s="6"/>
      <c r="I14" s="6"/>
    </row>
    <row r="15" spans="1:9" ht="20.25" customHeight="1" x14ac:dyDescent="0.15">
      <c r="A15" s="5" t="s">
        <v>49</v>
      </c>
      <c r="B15" s="6">
        <f t="shared" si="0"/>
        <v>4</v>
      </c>
      <c r="C15" s="6">
        <f t="shared" si="0"/>
        <v>7559</v>
      </c>
      <c r="D15" s="39">
        <v>4</v>
      </c>
      <c r="E15" s="40">
        <v>7559</v>
      </c>
      <c r="F15" s="41"/>
      <c r="G15" s="39"/>
      <c r="H15" s="6"/>
      <c r="I15" s="6"/>
    </row>
    <row r="16" spans="1:9" ht="20.25" customHeight="1" x14ac:dyDescent="0.15">
      <c r="A16" s="5" t="s">
        <v>50</v>
      </c>
      <c r="B16" s="6">
        <f t="shared" si="0"/>
        <v>194</v>
      </c>
      <c r="C16" s="6">
        <f t="shared" si="0"/>
        <v>392455</v>
      </c>
      <c r="D16" s="41">
        <v>194</v>
      </c>
      <c r="E16" s="40">
        <v>392455</v>
      </c>
      <c r="F16" s="41"/>
      <c r="G16" s="39"/>
      <c r="H16" s="6"/>
      <c r="I16" s="6"/>
    </row>
    <row r="17" spans="1:9" ht="20.25" customHeight="1" x14ac:dyDescent="0.15">
      <c r="A17" s="5" t="s">
        <v>51</v>
      </c>
      <c r="B17" s="6">
        <f t="shared" si="0"/>
        <v>9</v>
      </c>
      <c r="C17" s="6">
        <f t="shared" si="0"/>
        <v>2399</v>
      </c>
      <c r="D17" s="41">
        <v>9</v>
      </c>
      <c r="E17" s="40">
        <v>2389</v>
      </c>
      <c r="F17" s="41">
        <v>0</v>
      </c>
      <c r="G17" s="42">
        <v>10</v>
      </c>
      <c r="H17" s="7"/>
      <c r="I17" s="7"/>
    </row>
    <row r="18" spans="1:9" ht="20.25" customHeight="1" x14ac:dyDescent="0.15">
      <c r="A18" s="5" t="s">
        <v>52</v>
      </c>
      <c r="B18" s="6">
        <f t="shared" si="0"/>
        <v>119</v>
      </c>
      <c r="C18" s="6">
        <f t="shared" si="0"/>
        <v>5144</v>
      </c>
      <c r="D18" s="41">
        <v>119</v>
      </c>
      <c r="E18" s="40">
        <v>5144</v>
      </c>
      <c r="F18" s="41"/>
      <c r="G18" s="39"/>
      <c r="H18" s="6"/>
      <c r="I18" s="6"/>
    </row>
    <row r="19" spans="1:9" ht="20.25" customHeight="1" x14ac:dyDescent="0.15">
      <c r="A19" s="5" t="s">
        <v>53</v>
      </c>
      <c r="B19" s="6">
        <f t="shared" si="0"/>
        <v>103</v>
      </c>
      <c r="C19" s="6">
        <f t="shared" si="0"/>
        <v>89420</v>
      </c>
      <c r="D19" s="39">
        <v>87</v>
      </c>
      <c r="E19" s="40">
        <v>70470</v>
      </c>
      <c r="F19" s="41">
        <v>16</v>
      </c>
      <c r="G19" s="39">
        <v>18950</v>
      </c>
      <c r="H19" s="6"/>
      <c r="I19" s="6"/>
    </row>
    <row r="20" spans="1:9" ht="20.25" customHeight="1" x14ac:dyDescent="0.15">
      <c r="A20" s="5" t="s">
        <v>55</v>
      </c>
      <c r="B20" s="6">
        <f t="shared" si="0"/>
        <v>11</v>
      </c>
      <c r="C20" s="6">
        <f t="shared" si="0"/>
        <v>1509</v>
      </c>
      <c r="D20" s="41">
        <v>11</v>
      </c>
      <c r="E20" s="40">
        <v>1509</v>
      </c>
      <c r="F20" s="41"/>
      <c r="G20" s="39"/>
      <c r="H20" s="6"/>
      <c r="I20" s="6"/>
    </row>
    <row r="21" spans="1:9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41"/>
      <c r="E21" s="40"/>
      <c r="F21" s="41"/>
      <c r="G21" s="39"/>
      <c r="H21" s="6"/>
      <c r="I21" s="6"/>
    </row>
    <row r="22" spans="1:9" ht="20.25" customHeight="1" x14ac:dyDescent="0.15">
      <c r="A22" s="5" t="s">
        <v>59</v>
      </c>
      <c r="B22" s="6">
        <f t="shared" si="0"/>
        <v>808</v>
      </c>
      <c r="C22" s="6">
        <f t="shared" si="0"/>
        <v>316979</v>
      </c>
      <c r="D22" s="39">
        <v>803</v>
      </c>
      <c r="E22" s="40">
        <v>311423</v>
      </c>
      <c r="F22" s="41">
        <v>5</v>
      </c>
      <c r="G22" s="39">
        <v>5556</v>
      </c>
      <c r="H22" s="6"/>
      <c r="I22" s="6"/>
    </row>
    <row r="23" spans="1:9" ht="20.25" customHeight="1" x14ac:dyDescent="0.15">
      <c r="A23" s="5" t="s">
        <v>60</v>
      </c>
      <c r="B23" s="6">
        <f t="shared" si="0"/>
        <v>206</v>
      </c>
      <c r="C23" s="6">
        <f t="shared" si="0"/>
        <v>42018</v>
      </c>
      <c r="D23" s="39">
        <v>206</v>
      </c>
      <c r="E23" s="40">
        <v>42018</v>
      </c>
      <c r="F23" s="41">
        <v>0</v>
      </c>
      <c r="G23" s="39">
        <v>0</v>
      </c>
      <c r="H23" s="6"/>
      <c r="I23" s="6"/>
    </row>
    <row r="24" spans="1:9" ht="20.25" customHeight="1" x14ac:dyDescent="0.15">
      <c r="A24" s="5" t="s">
        <v>61</v>
      </c>
      <c r="B24" s="6">
        <f t="shared" si="0"/>
        <v>1882</v>
      </c>
      <c r="C24" s="6">
        <f t="shared" si="0"/>
        <v>295580</v>
      </c>
      <c r="D24" s="39">
        <v>1882</v>
      </c>
      <c r="E24" s="40">
        <v>295572</v>
      </c>
      <c r="F24" s="41">
        <v>0</v>
      </c>
      <c r="G24" s="39">
        <v>8</v>
      </c>
      <c r="H24" s="6"/>
      <c r="I24" s="6"/>
    </row>
    <row r="25" spans="1:9" ht="20.25" customHeight="1" x14ac:dyDescent="0.15">
      <c r="A25" s="5" t="s">
        <v>62</v>
      </c>
      <c r="B25" s="6">
        <f t="shared" si="0"/>
        <v>1593</v>
      </c>
      <c r="C25" s="6">
        <f t="shared" si="0"/>
        <v>593274</v>
      </c>
      <c r="D25" s="39">
        <v>1593</v>
      </c>
      <c r="E25" s="40">
        <v>593234</v>
      </c>
      <c r="F25" s="41">
        <v>0</v>
      </c>
      <c r="G25" s="39">
        <v>40</v>
      </c>
      <c r="H25" s="6"/>
      <c r="I25" s="6"/>
    </row>
    <row r="26" spans="1:9" ht="20.25" customHeight="1" x14ac:dyDescent="0.15">
      <c r="A26" s="5" t="s">
        <v>63</v>
      </c>
      <c r="B26" s="6">
        <f t="shared" si="0"/>
        <v>96</v>
      </c>
      <c r="C26" s="6">
        <f t="shared" si="0"/>
        <v>44102</v>
      </c>
      <c r="D26" s="39">
        <v>96</v>
      </c>
      <c r="E26" s="40">
        <v>43756</v>
      </c>
      <c r="F26" s="41">
        <v>0</v>
      </c>
      <c r="G26" s="39">
        <v>346</v>
      </c>
      <c r="H26" s="6"/>
      <c r="I26" s="6"/>
    </row>
    <row r="27" spans="1:9" ht="20.25" customHeight="1" x14ac:dyDescent="0.15">
      <c r="A27" s="5" t="s">
        <v>136</v>
      </c>
      <c r="B27" s="6">
        <f t="shared" si="0"/>
        <v>3381</v>
      </c>
      <c r="C27" s="6">
        <f t="shared" si="0"/>
        <v>329397</v>
      </c>
      <c r="D27" s="39">
        <v>3381</v>
      </c>
      <c r="E27" s="40">
        <v>329397</v>
      </c>
      <c r="F27" s="41"/>
      <c r="G27" s="39"/>
      <c r="H27" s="6"/>
      <c r="I27" s="6"/>
    </row>
    <row r="28" spans="1:9" ht="20.25" customHeight="1" x14ac:dyDescent="0.15">
      <c r="A28" s="5" t="s">
        <v>64</v>
      </c>
      <c r="B28" s="6">
        <f t="shared" si="0"/>
        <v>34793</v>
      </c>
      <c r="C28" s="6">
        <f t="shared" si="0"/>
        <v>2744249</v>
      </c>
      <c r="D28" s="39">
        <v>34793</v>
      </c>
      <c r="E28" s="40">
        <v>2744209</v>
      </c>
      <c r="F28" s="41">
        <v>0</v>
      </c>
      <c r="G28" s="39">
        <v>40</v>
      </c>
      <c r="H28" s="6"/>
      <c r="I28" s="6"/>
    </row>
    <row r="29" spans="1:9" ht="20.25" customHeight="1" x14ac:dyDescent="0.15">
      <c r="A29" s="5" t="s">
        <v>65</v>
      </c>
      <c r="B29" s="6">
        <f t="shared" si="0"/>
        <v>414</v>
      </c>
      <c r="C29" s="6">
        <f t="shared" si="0"/>
        <v>35256</v>
      </c>
      <c r="D29" s="39">
        <v>414</v>
      </c>
      <c r="E29" s="40">
        <v>35256</v>
      </c>
      <c r="F29" s="41"/>
      <c r="G29" s="39"/>
      <c r="H29" s="6"/>
      <c r="I29" s="6"/>
    </row>
    <row r="30" spans="1:9" ht="20.25" customHeight="1" x14ac:dyDescent="0.15">
      <c r="A30" s="5" t="s">
        <v>66</v>
      </c>
      <c r="B30" s="6">
        <f t="shared" si="0"/>
        <v>23302</v>
      </c>
      <c r="C30" s="6">
        <f t="shared" si="0"/>
        <v>3556446</v>
      </c>
      <c r="D30" s="39">
        <v>23302</v>
      </c>
      <c r="E30" s="40">
        <v>3556446</v>
      </c>
      <c r="F30" s="41"/>
      <c r="G30" s="39"/>
      <c r="H30" s="6"/>
      <c r="I30" s="6"/>
    </row>
    <row r="31" spans="1:9" ht="20.25" customHeight="1" x14ac:dyDescent="0.15">
      <c r="A31" s="5" t="s">
        <v>67</v>
      </c>
      <c r="B31" s="6">
        <f t="shared" si="0"/>
        <v>5</v>
      </c>
      <c r="C31" s="6">
        <f t="shared" si="0"/>
        <v>10207</v>
      </c>
      <c r="D31" s="39">
        <v>5</v>
      </c>
      <c r="E31" s="40">
        <v>10207</v>
      </c>
      <c r="F31" s="41"/>
      <c r="G31" s="39"/>
      <c r="H31" s="6"/>
      <c r="I31" s="6"/>
    </row>
    <row r="32" spans="1:9" ht="20.25" customHeight="1" x14ac:dyDescent="0.15">
      <c r="A32" s="5" t="s">
        <v>137</v>
      </c>
      <c r="B32" s="6">
        <f t="shared" si="0"/>
        <v>88</v>
      </c>
      <c r="C32" s="6">
        <f t="shared" si="0"/>
        <v>73864</v>
      </c>
      <c r="D32" s="39">
        <v>88</v>
      </c>
      <c r="E32" s="40">
        <v>73864</v>
      </c>
      <c r="F32" s="41"/>
      <c r="G32" s="39"/>
      <c r="H32" s="6"/>
      <c r="I32" s="6"/>
    </row>
    <row r="33" spans="1:9" ht="20.25" customHeight="1" x14ac:dyDescent="0.15">
      <c r="A33" s="5" t="s">
        <v>68</v>
      </c>
      <c r="B33" s="6">
        <f t="shared" si="0"/>
        <v>139</v>
      </c>
      <c r="C33" s="6">
        <f t="shared" si="0"/>
        <v>42452</v>
      </c>
      <c r="D33" s="39">
        <v>139</v>
      </c>
      <c r="E33" s="40">
        <v>42452</v>
      </c>
      <c r="F33" s="41"/>
      <c r="G33" s="39"/>
      <c r="H33" s="6"/>
      <c r="I33" s="6"/>
    </row>
    <row r="34" spans="1:9" ht="20.25" customHeight="1" x14ac:dyDescent="0.15">
      <c r="A34" s="5" t="s">
        <v>69</v>
      </c>
      <c r="B34" s="6">
        <f t="shared" si="0"/>
        <v>597</v>
      </c>
      <c r="C34" s="6">
        <f t="shared" si="0"/>
        <v>196080</v>
      </c>
      <c r="D34" s="39">
        <v>597</v>
      </c>
      <c r="E34" s="40">
        <v>196080</v>
      </c>
      <c r="F34" s="41"/>
      <c r="G34" s="39"/>
      <c r="H34" s="6"/>
      <c r="I34" s="6"/>
    </row>
    <row r="35" spans="1:9" ht="20.25" customHeight="1" x14ac:dyDescent="0.15">
      <c r="A35" s="5" t="s">
        <v>70</v>
      </c>
      <c r="B35" s="6">
        <f t="shared" si="0"/>
        <v>1</v>
      </c>
      <c r="C35" s="6">
        <f t="shared" si="0"/>
        <v>1070</v>
      </c>
      <c r="D35" s="39">
        <v>1</v>
      </c>
      <c r="E35" s="40">
        <v>1070</v>
      </c>
      <c r="F35" s="41"/>
      <c r="G35" s="39"/>
      <c r="H35" s="6"/>
      <c r="I35" s="6"/>
    </row>
    <row r="36" spans="1:9" ht="20.25" customHeight="1" x14ac:dyDescent="0.15">
      <c r="A36" s="5" t="s">
        <v>71</v>
      </c>
      <c r="B36" s="6">
        <f t="shared" si="0"/>
        <v>7</v>
      </c>
      <c r="C36" s="6">
        <f t="shared" si="0"/>
        <v>679</v>
      </c>
      <c r="D36" s="39">
        <v>7</v>
      </c>
      <c r="E36" s="40">
        <v>679</v>
      </c>
      <c r="F36" s="41"/>
      <c r="G36" s="39"/>
      <c r="H36" s="6"/>
      <c r="I36" s="6"/>
    </row>
    <row r="37" spans="1:9" ht="20.25" customHeight="1" x14ac:dyDescent="0.15">
      <c r="A37" s="5" t="s">
        <v>73</v>
      </c>
      <c r="B37" s="6">
        <f t="shared" si="0"/>
        <v>3049</v>
      </c>
      <c r="C37" s="6">
        <f t="shared" si="0"/>
        <v>458222</v>
      </c>
      <c r="D37" s="39">
        <v>3049</v>
      </c>
      <c r="E37" s="40">
        <v>458222</v>
      </c>
      <c r="F37" s="41"/>
      <c r="G37" s="39"/>
      <c r="H37" s="6"/>
      <c r="I37" s="6"/>
    </row>
    <row r="38" spans="1:9" ht="20.25" customHeight="1" x14ac:dyDescent="0.15">
      <c r="A38" s="5" t="s">
        <v>74</v>
      </c>
      <c r="B38" s="6">
        <f t="shared" si="0"/>
        <v>96</v>
      </c>
      <c r="C38" s="6">
        <f t="shared" si="0"/>
        <v>76152</v>
      </c>
      <c r="D38" s="39">
        <v>93</v>
      </c>
      <c r="E38" s="40">
        <v>74238</v>
      </c>
      <c r="F38" s="41">
        <v>3</v>
      </c>
      <c r="G38" s="39">
        <v>1914</v>
      </c>
      <c r="H38" s="6"/>
      <c r="I38" s="6"/>
    </row>
    <row r="39" spans="1:9" ht="20.25" customHeight="1" x14ac:dyDescent="0.15">
      <c r="A39" s="5" t="s">
        <v>75</v>
      </c>
      <c r="B39" s="6">
        <f t="shared" si="0"/>
        <v>102</v>
      </c>
      <c r="C39" s="6">
        <f t="shared" si="0"/>
        <v>69529</v>
      </c>
      <c r="D39" s="39">
        <v>65</v>
      </c>
      <c r="E39" s="40">
        <v>37505</v>
      </c>
      <c r="F39" s="41">
        <v>37</v>
      </c>
      <c r="G39" s="39">
        <v>32024</v>
      </c>
      <c r="H39" s="6"/>
      <c r="I39" s="6"/>
    </row>
    <row r="40" spans="1:9" ht="20.25" customHeight="1" x14ac:dyDescent="0.15">
      <c r="A40" s="5" t="s">
        <v>138</v>
      </c>
      <c r="B40" s="6">
        <f t="shared" si="0"/>
        <v>784</v>
      </c>
      <c r="C40" s="6">
        <f t="shared" si="0"/>
        <v>177947</v>
      </c>
      <c r="D40" s="39">
        <v>776</v>
      </c>
      <c r="E40" s="40">
        <v>174389</v>
      </c>
      <c r="F40" s="41">
        <v>8</v>
      </c>
      <c r="G40" s="39">
        <v>3558</v>
      </c>
      <c r="H40" s="6"/>
      <c r="I40" s="6"/>
    </row>
    <row r="41" spans="1:9" ht="20.25" customHeight="1" x14ac:dyDescent="0.15">
      <c r="A41" s="5" t="s">
        <v>76</v>
      </c>
      <c r="B41" s="6">
        <f t="shared" si="0"/>
        <v>14054</v>
      </c>
      <c r="C41" s="6">
        <f t="shared" si="0"/>
        <v>2993477</v>
      </c>
      <c r="D41" s="39">
        <v>14054</v>
      </c>
      <c r="E41" s="40">
        <v>2993477</v>
      </c>
      <c r="F41" s="41"/>
      <c r="G41" s="39"/>
      <c r="H41" s="6"/>
      <c r="I41" s="6"/>
    </row>
    <row r="42" spans="1:9" ht="20.25" customHeight="1" x14ac:dyDescent="0.15">
      <c r="A42" s="5" t="s">
        <v>77</v>
      </c>
      <c r="B42" s="6">
        <f t="shared" si="0"/>
        <v>124</v>
      </c>
      <c r="C42" s="6">
        <f t="shared" si="0"/>
        <v>83264</v>
      </c>
      <c r="D42" s="39">
        <v>124</v>
      </c>
      <c r="E42" s="40">
        <v>83264</v>
      </c>
      <c r="F42" s="41"/>
      <c r="G42" s="39"/>
      <c r="H42" s="6"/>
      <c r="I42" s="6"/>
    </row>
    <row r="43" spans="1:9" ht="20.25" customHeight="1" x14ac:dyDescent="0.15">
      <c r="A43" s="5" t="s">
        <v>78</v>
      </c>
      <c r="B43" s="6">
        <f t="shared" si="0"/>
        <v>585</v>
      </c>
      <c r="C43" s="6">
        <f t="shared" si="0"/>
        <v>35552</v>
      </c>
      <c r="D43" s="39">
        <v>585</v>
      </c>
      <c r="E43" s="40">
        <v>35552</v>
      </c>
      <c r="F43" s="41"/>
      <c r="G43" s="39"/>
      <c r="H43" s="6"/>
      <c r="I43" s="6"/>
    </row>
    <row r="44" spans="1:9" ht="20.25" customHeight="1" x14ac:dyDescent="0.15">
      <c r="A44" s="5" t="s">
        <v>139</v>
      </c>
      <c r="B44" s="6">
        <f t="shared" si="0"/>
        <v>37</v>
      </c>
      <c r="C44" s="6">
        <f t="shared" si="0"/>
        <v>15224</v>
      </c>
      <c r="D44" s="39">
        <v>37</v>
      </c>
      <c r="E44" s="40">
        <v>15224</v>
      </c>
      <c r="F44" s="41"/>
      <c r="G44" s="39"/>
      <c r="H44" s="6"/>
      <c r="I44" s="6"/>
    </row>
    <row r="45" spans="1:9" ht="20.25" customHeight="1" x14ac:dyDescent="0.15">
      <c r="A45" s="5" t="s">
        <v>80</v>
      </c>
      <c r="B45" s="6">
        <f t="shared" si="0"/>
        <v>230</v>
      </c>
      <c r="C45" s="6">
        <f t="shared" si="0"/>
        <v>185313</v>
      </c>
      <c r="D45" s="39">
        <v>230</v>
      </c>
      <c r="E45" s="40">
        <v>181155</v>
      </c>
      <c r="F45" s="41">
        <v>0</v>
      </c>
      <c r="G45" s="39">
        <v>4158</v>
      </c>
      <c r="H45" s="6"/>
      <c r="I45" s="6"/>
    </row>
    <row r="46" spans="1:9" ht="20.25" customHeight="1" x14ac:dyDescent="0.15">
      <c r="A46" s="5" t="s">
        <v>81</v>
      </c>
      <c r="B46" s="6">
        <f t="shared" si="0"/>
        <v>18286</v>
      </c>
      <c r="C46" s="6">
        <f t="shared" si="0"/>
        <v>3053538</v>
      </c>
      <c r="D46" s="39">
        <v>18269</v>
      </c>
      <c r="E46" s="40">
        <v>3039886</v>
      </c>
      <c r="F46" s="41">
        <v>17</v>
      </c>
      <c r="G46" s="39">
        <v>13652</v>
      </c>
      <c r="H46" s="6"/>
      <c r="I46" s="6"/>
    </row>
    <row r="47" spans="1:9" ht="20.25" customHeight="1" x14ac:dyDescent="0.15">
      <c r="A47" s="43" t="s">
        <v>143</v>
      </c>
      <c r="B47" s="44"/>
      <c r="C47" s="44"/>
      <c r="D47" s="45"/>
      <c r="E47" s="46"/>
      <c r="F47" s="8"/>
      <c r="G47" s="45"/>
      <c r="H47" s="44"/>
      <c r="I47" s="44"/>
    </row>
    <row r="48" spans="1:9" ht="20.25" customHeight="1" x14ac:dyDescent="0.15">
      <c r="A48" s="8"/>
      <c r="B48" s="2"/>
      <c r="C48" s="2"/>
      <c r="D48" s="2"/>
      <c r="E48" s="2"/>
      <c r="F48" s="2"/>
      <c r="G48" s="2"/>
      <c r="H48" s="2"/>
      <c r="I48" s="2"/>
    </row>
    <row r="49" spans="1:1" ht="20.25" customHeight="1" x14ac:dyDescent="0.15">
      <c r="A49" t="s">
        <v>146</v>
      </c>
    </row>
    <row r="50" spans="1:1" ht="20.25" customHeight="1" x14ac:dyDescent="0.15"/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Normal="100" workbookViewId="0"/>
  </sheetViews>
  <sheetFormatPr defaultRowHeight="13.5" x14ac:dyDescent="0.15"/>
  <cols>
    <col min="1" max="1" width="18.125" customWidth="1"/>
    <col min="2" max="2" width="9" customWidth="1"/>
    <col min="3" max="3" width="12.25" customWidth="1"/>
    <col min="5" max="5" width="12.25" customWidth="1"/>
    <col min="7" max="7" width="12.25" customWidth="1"/>
    <col min="9" max="9" width="12.2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123</v>
      </c>
    </row>
    <row r="4" spans="1:9" ht="20.25" customHeight="1" x14ac:dyDescent="0.15">
      <c r="A4" s="213" t="s">
        <v>2</v>
      </c>
      <c r="B4" s="213" t="s">
        <v>3</v>
      </c>
      <c r="C4" s="213"/>
      <c r="D4" s="213" t="s">
        <v>4</v>
      </c>
      <c r="E4" s="213"/>
      <c r="F4" s="213" t="s">
        <v>5</v>
      </c>
      <c r="G4" s="213"/>
      <c r="H4" s="213" t="s">
        <v>6</v>
      </c>
      <c r="I4" s="213"/>
    </row>
    <row r="5" spans="1:9" ht="20.25" customHeight="1" x14ac:dyDescent="0.15">
      <c r="A5" s="213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13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115430</v>
      </c>
      <c r="C7" s="6">
        <f>SUM(E7,G7,I7)</f>
        <v>15478645</v>
      </c>
      <c r="D7" s="6">
        <f t="shared" ref="D7:I7" si="0">SUM(D9:D45)</f>
        <v>114943</v>
      </c>
      <c r="E7" s="6">
        <f t="shared" si="0"/>
        <v>15209713</v>
      </c>
      <c r="F7" s="6">
        <f t="shared" si="0"/>
        <v>123</v>
      </c>
      <c r="G7" s="6">
        <f t="shared" si="0"/>
        <v>77999</v>
      </c>
      <c r="H7" s="6">
        <f t="shared" si="0"/>
        <v>364</v>
      </c>
      <c r="I7" s="6">
        <f t="shared" si="0"/>
        <v>190933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25</v>
      </c>
      <c r="C9" s="6">
        <f t="shared" si="1"/>
        <v>13049</v>
      </c>
      <c r="D9" s="41">
        <v>25</v>
      </c>
      <c r="E9" s="40">
        <v>13021</v>
      </c>
      <c r="F9" s="41">
        <v>0</v>
      </c>
      <c r="G9" s="39">
        <v>28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3907</v>
      </c>
      <c r="C10" s="6">
        <f t="shared" si="1"/>
        <v>1135360</v>
      </c>
      <c r="D10" s="39">
        <v>3898</v>
      </c>
      <c r="E10" s="40">
        <v>1132464</v>
      </c>
      <c r="F10" s="41">
        <v>0</v>
      </c>
      <c r="G10" s="39">
        <v>19</v>
      </c>
      <c r="H10" s="6">
        <v>9</v>
      </c>
      <c r="I10" s="6">
        <v>2877</v>
      </c>
    </row>
    <row r="11" spans="1:9" ht="20.25" customHeight="1" x14ac:dyDescent="0.15">
      <c r="A11" s="5" t="s">
        <v>85</v>
      </c>
      <c r="B11" s="6">
        <f t="shared" si="1"/>
        <v>709</v>
      </c>
      <c r="C11" s="6">
        <f t="shared" si="1"/>
        <v>61917</v>
      </c>
      <c r="D11" s="39">
        <v>709</v>
      </c>
      <c r="E11" s="40">
        <v>61917</v>
      </c>
      <c r="F11" s="41">
        <v>0</v>
      </c>
      <c r="G11" s="39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14007</v>
      </c>
      <c r="C12" s="6">
        <f t="shared" si="1"/>
        <v>719347</v>
      </c>
      <c r="D12" s="41">
        <v>14007</v>
      </c>
      <c r="E12" s="40">
        <v>719347</v>
      </c>
      <c r="F12" s="41"/>
      <c r="G12" s="39"/>
      <c r="H12" s="6"/>
      <c r="I12" s="6"/>
    </row>
    <row r="13" spans="1:9" ht="20.25" customHeight="1" x14ac:dyDescent="0.15">
      <c r="A13" s="5" t="s">
        <v>86</v>
      </c>
      <c r="B13" s="6">
        <f t="shared" si="1"/>
        <v>1</v>
      </c>
      <c r="C13" s="6">
        <f t="shared" si="1"/>
        <v>1649</v>
      </c>
      <c r="D13" s="41">
        <v>1</v>
      </c>
      <c r="E13" s="40">
        <v>1649</v>
      </c>
      <c r="F13" s="41"/>
      <c r="G13" s="39"/>
      <c r="H13" s="6"/>
      <c r="I13" s="6"/>
    </row>
    <row r="14" spans="1:9" ht="20.25" customHeight="1" x14ac:dyDescent="0.15">
      <c r="A14" s="5" t="s">
        <v>87</v>
      </c>
      <c r="B14" s="6">
        <f t="shared" si="1"/>
        <v>4</v>
      </c>
      <c r="C14" s="6">
        <f t="shared" si="1"/>
        <v>6794</v>
      </c>
      <c r="D14" s="41">
        <v>4</v>
      </c>
      <c r="E14" s="40">
        <v>6794</v>
      </c>
      <c r="F14" s="41"/>
      <c r="G14" s="39"/>
      <c r="H14" s="6"/>
      <c r="I14" s="6"/>
    </row>
    <row r="15" spans="1:9" ht="20.25" customHeight="1" x14ac:dyDescent="0.15">
      <c r="A15" s="5" t="s">
        <v>88</v>
      </c>
      <c r="B15" s="6">
        <f t="shared" si="1"/>
        <v>206</v>
      </c>
      <c r="C15" s="6">
        <f t="shared" si="1"/>
        <v>451909</v>
      </c>
      <c r="D15" s="41">
        <v>206</v>
      </c>
      <c r="E15" s="40">
        <v>451909</v>
      </c>
      <c r="F15" s="41"/>
      <c r="G15" s="39"/>
      <c r="H15" s="6"/>
      <c r="I15" s="6"/>
    </row>
    <row r="16" spans="1:9" ht="20.25" customHeight="1" x14ac:dyDescent="0.15">
      <c r="A16" s="5" t="s">
        <v>89</v>
      </c>
      <c r="B16" s="6">
        <f t="shared" si="1"/>
        <v>18</v>
      </c>
      <c r="C16" s="6">
        <f t="shared" si="1"/>
        <v>3078</v>
      </c>
      <c r="D16" s="41">
        <v>18</v>
      </c>
      <c r="E16" s="40">
        <v>3078</v>
      </c>
      <c r="F16" s="41"/>
      <c r="G16" s="42"/>
      <c r="H16" s="7"/>
      <c r="I16" s="7"/>
    </row>
    <row r="17" spans="1:9" ht="20.25" customHeight="1" x14ac:dyDescent="0.15">
      <c r="A17" s="5" t="s">
        <v>14</v>
      </c>
      <c r="B17" s="6">
        <f t="shared" si="1"/>
        <v>214</v>
      </c>
      <c r="C17" s="6">
        <f t="shared" si="1"/>
        <v>6710</v>
      </c>
      <c r="D17" s="41">
        <v>214</v>
      </c>
      <c r="E17" s="40">
        <v>6710</v>
      </c>
      <c r="F17" s="41"/>
      <c r="G17" s="39"/>
      <c r="H17" s="6"/>
      <c r="I17" s="6"/>
    </row>
    <row r="18" spans="1:9" ht="20.25" customHeight="1" x14ac:dyDescent="0.15">
      <c r="A18" s="5" t="s">
        <v>90</v>
      </c>
      <c r="B18" s="6">
        <f t="shared" si="1"/>
        <v>134</v>
      </c>
      <c r="C18" s="6">
        <f t="shared" si="1"/>
        <v>117722</v>
      </c>
      <c r="D18" s="39">
        <v>100</v>
      </c>
      <c r="E18" s="40">
        <v>83788</v>
      </c>
      <c r="F18" s="41">
        <v>11</v>
      </c>
      <c r="G18" s="39">
        <v>12194</v>
      </c>
      <c r="H18" s="6">
        <v>23</v>
      </c>
      <c r="I18" s="6">
        <v>21740</v>
      </c>
    </row>
    <row r="19" spans="1:9" ht="20.25" customHeight="1" x14ac:dyDescent="0.15">
      <c r="A19" s="5" t="s">
        <v>15</v>
      </c>
      <c r="B19" s="6">
        <f t="shared" si="1"/>
        <v>9</v>
      </c>
      <c r="C19" s="6">
        <f t="shared" si="1"/>
        <v>1747</v>
      </c>
      <c r="D19" s="41">
        <v>9</v>
      </c>
      <c r="E19" s="40">
        <v>1747</v>
      </c>
      <c r="F19" s="41"/>
      <c r="G19" s="39"/>
      <c r="H19" s="6"/>
      <c r="I19" s="6"/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41">
        <v>0</v>
      </c>
      <c r="E20" s="40">
        <v>0</v>
      </c>
      <c r="F20" s="41"/>
      <c r="G20" s="39"/>
      <c r="H20" s="6"/>
      <c r="I20" s="6"/>
    </row>
    <row r="21" spans="1:9" ht="20.25" customHeight="1" x14ac:dyDescent="0.15">
      <c r="A21" s="5" t="s">
        <v>16</v>
      </c>
      <c r="B21" s="6">
        <f t="shared" si="1"/>
        <v>906</v>
      </c>
      <c r="C21" s="6">
        <f t="shared" si="1"/>
        <v>394473</v>
      </c>
      <c r="D21" s="39">
        <v>849</v>
      </c>
      <c r="E21" s="40">
        <v>347726</v>
      </c>
      <c r="F21" s="41">
        <v>5</v>
      </c>
      <c r="G21" s="39">
        <v>4188</v>
      </c>
      <c r="H21" s="6">
        <v>52</v>
      </c>
      <c r="I21" s="6">
        <v>42559</v>
      </c>
    </row>
    <row r="22" spans="1:9" ht="20.25" customHeight="1" x14ac:dyDescent="0.15">
      <c r="A22" s="5" t="s">
        <v>92</v>
      </c>
      <c r="B22" s="6">
        <f t="shared" si="1"/>
        <v>291</v>
      </c>
      <c r="C22" s="6">
        <f t="shared" si="1"/>
        <v>41089</v>
      </c>
      <c r="D22" s="39">
        <v>291</v>
      </c>
      <c r="E22" s="40">
        <v>41078</v>
      </c>
      <c r="F22" s="41">
        <v>0</v>
      </c>
      <c r="G22" s="39">
        <v>11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769</v>
      </c>
      <c r="C23" s="6">
        <f t="shared" si="1"/>
        <v>116671</v>
      </c>
      <c r="D23" s="39">
        <v>769</v>
      </c>
      <c r="E23" s="40">
        <v>116651</v>
      </c>
      <c r="F23" s="41">
        <v>0</v>
      </c>
      <c r="G23" s="39">
        <v>20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2687</v>
      </c>
      <c r="C24" s="6">
        <f t="shared" si="1"/>
        <v>726704</v>
      </c>
      <c r="D24" s="39">
        <v>2658</v>
      </c>
      <c r="E24" s="40">
        <v>720785</v>
      </c>
      <c r="F24" s="41">
        <v>20</v>
      </c>
      <c r="G24" s="39">
        <v>5130</v>
      </c>
      <c r="H24" s="6">
        <v>9</v>
      </c>
      <c r="I24" s="6">
        <v>789</v>
      </c>
    </row>
    <row r="25" spans="1:9" ht="20.25" customHeight="1" x14ac:dyDescent="0.15">
      <c r="A25" s="5" t="s">
        <v>95</v>
      </c>
      <c r="B25" s="6">
        <f t="shared" si="1"/>
        <v>97</v>
      </c>
      <c r="C25" s="6">
        <f t="shared" si="1"/>
        <v>46612</v>
      </c>
      <c r="D25" s="39">
        <v>96</v>
      </c>
      <c r="E25" s="40">
        <v>44345</v>
      </c>
      <c r="F25" s="41">
        <v>0</v>
      </c>
      <c r="G25" s="39">
        <v>461</v>
      </c>
      <c r="H25" s="6">
        <v>1</v>
      </c>
      <c r="I25" s="6">
        <v>1806</v>
      </c>
    </row>
    <row r="26" spans="1:9" ht="20.25" customHeight="1" x14ac:dyDescent="0.15">
      <c r="A26" s="5" t="s">
        <v>96</v>
      </c>
      <c r="B26" s="6">
        <f t="shared" si="1"/>
        <v>352</v>
      </c>
      <c r="C26" s="6">
        <f t="shared" si="1"/>
        <v>77358</v>
      </c>
      <c r="D26" s="39">
        <v>352</v>
      </c>
      <c r="E26" s="40">
        <v>77358</v>
      </c>
      <c r="F26" s="41">
        <v>0</v>
      </c>
      <c r="G26" s="39">
        <v>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37742</v>
      </c>
      <c r="C27" s="6">
        <f t="shared" si="1"/>
        <v>2628071</v>
      </c>
      <c r="D27" s="39">
        <v>37712</v>
      </c>
      <c r="E27" s="40">
        <v>2625654</v>
      </c>
      <c r="F27" s="41">
        <v>0</v>
      </c>
      <c r="G27" s="39">
        <v>0</v>
      </c>
      <c r="H27" s="6">
        <v>30</v>
      </c>
      <c r="I27" s="6">
        <v>2417</v>
      </c>
    </row>
    <row r="28" spans="1:9" ht="20.25" customHeight="1" x14ac:dyDescent="0.15">
      <c r="A28" s="5" t="s">
        <v>98</v>
      </c>
      <c r="B28" s="6">
        <f t="shared" si="1"/>
        <v>4004</v>
      </c>
      <c r="C28" s="6">
        <f t="shared" si="1"/>
        <v>121329</v>
      </c>
      <c r="D28" s="39">
        <v>4004</v>
      </c>
      <c r="E28" s="40">
        <v>121329</v>
      </c>
      <c r="F28" s="41">
        <v>0</v>
      </c>
      <c r="G28" s="39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11855</v>
      </c>
      <c r="C29" s="6">
        <f t="shared" si="1"/>
        <v>2073440</v>
      </c>
      <c r="D29" s="39">
        <v>11855</v>
      </c>
      <c r="E29" s="40">
        <v>2073440</v>
      </c>
      <c r="F29" s="41"/>
      <c r="G29" s="39"/>
      <c r="H29" s="6"/>
      <c r="I29" s="6"/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13562</v>
      </c>
      <c r="D30" s="39">
        <v>6</v>
      </c>
      <c r="E30" s="40">
        <v>13562</v>
      </c>
      <c r="F30" s="41"/>
      <c r="G30" s="39"/>
      <c r="H30" s="6"/>
      <c r="I30" s="6"/>
    </row>
    <row r="31" spans="1:9" ht="20.25" customHeight="1" x14ac:dyDescent="0.15">
      <c r="A31" s="5" t="s">
        <v>101</v>
      </c>
      <c r="B31" s="6">
        <f t="shared" si="1"/>
        <v>97</v>
      </c>
      <c r="C31" s="6">
        <f t="shared" si="1"/>
        <v>86621</v>
      </c>
      <c r="D31" s="39">
        <v>97</v>
      </c>
      <c r="E31" s="40">
        <v>86621</v>
      </c>
      <c r="F31" s="41">
        <v>0</v>
      </c>
      <c r="G31" s="39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1183</v>
      </c>
      <c r="C32" s="6">
        <f t="shared" si="1"/>
        <v>256570</v>
      </c>
      <c r="D32" s="39">
        <v>1183</v>
      </c>
      <c r="E32" s="40">
        <v>256570</v>
      </c>
      <c r="F32" s="41"/>
      <c r="G32" s="39"/>
      <c r="H32" s="6"/>
      <c r="I32" s="6"/>
    </row>
    <row r="33" spans="1:9" ht="20.25" customHeight="1" x14ac:dyDescent="0.15">
      <c r="A33" s="5" t="s">
        <v>17</v>
      </c>
      <c r="B33" s="6">
        <f t="shared" si="1"/>
        <v>375</v>
      </c>
      <c r="C33" s="6">
        <f t="shared" si="1"/>
        <v>134614</v>
      </c>
      <c r="D33" s="39">
        <v>375</v>
      </c>
      <c r="E33" s="40">
        <v>134614</v>
      </c>
      <c r="F33" s="41"/>
      <c r="G33" s="39"/>
      <c r="H33" s="6"/>
      <c r="I33" s="6"/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1"/>
        <v>490</v>
      </c>
      <c r="D34" s="39">
        <v>1</v>
      </c>
      <c r="E34" s="40">
        <v>490</v>
      </c>
      <c r="F34" s="41"/>
      <c r="G34" s="39"/>
      <c r="H34" s="6"/>
      <c r="I34" s="6"/>
    </row>
    <row r="35" spans="1:9" ht="20.25" customHeight="1" x14ac:dyDescent="0.15">
      <c r="A35" s="5" t="s">
        <v>18</v>
      </c>
      <c r="B35" s="6">
        <f t="shared" si="1"/>
        <v>4</v>
      </c>
      <c r="C35" s="6">
        <f t="shared" si="1"/>
        <v>325</v>
      </c>
      <c r="D35" s="39">
        <v>4</v>
      </c>
      <c r="E35" s="40">
        <v>325</v>
      </c>
      <c r="F35" s="41"/>
      <c r="G35" s="39"/>
      <c r="H35" s="6"/>
      <c r="I35" s="6"/>
    </row>
    <row r="36" spans="1:9" ht="20.25" customHeight="1" x14ac:dyDescent="0.15">
      <c r="A36" s="5" t="s">
        <v>104</v>
      </c>
      <c r="B36" s="6">
        <f t="shared" si="1"/>
        <v>1804</v>
      </c>
      <c r="C36" s="6">
        <f t="shared" si="1"/>
        <v>578217</v>
      </c>
      <c r="D36" s="39">
        <v>1734</v>
      </c>
      <c r="E36" s="40">
        <v>574052</v>
      </c>
      <c r="F36" s="41"/>
      <c r="G36" s="39"/>
      <c r="H36" s="6">
        <v>70</v>
      </c>
      <c r="I36" s="6">
        <v>4165</v>
      </c>
    </row>
    <row r="37" spans="1:9" ht="20.25" customHeight="1" x14ac:dyDescent="0.15">
      <c r="A37" s="5" t="s">
        <v>105</v>
      </c>
      <c r="B37" s="6">
        <f t="shared" si="1"/>
        <v>72</v>
      </c>
      <c r="C37" s="6">
        <f t="shared" si="1"/>
        <v>53480</v>
      </c>
      <c r="D37" s="39">
        <v>67</v>
      </c>
      <c r="E37" s="40">
        <v>49262</v>
      </c>
      <c r="F37" s="41">
        <v>2</v>
      </c>
      <c r="G37" s="39">
        <v>1287</v>
      </c>
      <c r="H37" s="6">
        <v>3</v>
      </c>
      <c r="I37" s="6">
        <v>2931</v>
      </c>
    </row>
    <row r="38" spans="1:9" ht="20.25" customHeight="1" x14ac:dyDescent="0.15">
      <c r="A38" s="5" t="s">
        <v>106</v>
      </c>
      <c r="B38" s="6">
        <f t="shared" si="1"/>
        <v>91</v>
      </c>
      <c r="C38" s="6">
        <f t="shared" si="1"/>
        <v>72330</v>
      </c>
      <c r="D38" s="39">
        <v>56</v>
      </c>
      <c r="E38" s="40">
        <v>39901</v>
      </c>
      <c r="F38" s="41">
        <v>35</v>
      </c>
      <c r="G38" s="39">
        <v>32429</v>
      </c>
      <c r="H38" s="6">
        <v>0</v>
      </c>
      <c r="I38" s="6">
        <v>0</v>
      </c>
    </row>
    <row r="39" spans="1:9" ht="20.25" customHeight="1" x14ac:dyDescent="0.15">
      <c r="A39" s="5" t="s">
        <v>107</v>
      </c>
      <c r="B39" s="6">
        <f t="shared" si="1"/>
        <v>865</v>
      </c>
      <c r="C39" s="6">
        <f t="shared" si="1"/>
        <v>230085</v>
      </c>
      <c r="D39" s="39">
        <v>774</v>
      </c>
      <c r="E39" s="40">
        <v>190619</v>
      </c>
      <c r="F39" s="41">
        <v>9</v>
      </c>
      <c r="G39" s="39">
        <v>3712</v>
      </c>
      <c r="H39" s="6">
        <v>82</v>
      </c>
      <c r="I39" s="6">
        <v>35754</v>
      </c>
    </row>
    <row r="40" spans="1:9" ht="20.25" customHeight="1" x14ac:dyDescent="0.15">
      <c r="A40" s="5" t="s">
        <v>19</v>
      </c>
      <c r="B40" s="6">
        <f t="shared" si="1"/>
        <v>17015</v>
      </c>
      <c r="C40" s="6">
        <f t="shared" si="1"/>
        <v>2321354</v>
      </c>
      <c r="D40" s="39">
        <v>17015</v>
      </c>
      <c r="E40" s="40">
        <v>2321286</v>
      </c>
      <c r="F40" s="41">
        <v>0</v>
      </c>
      <c r="G40" s="39">
        <v>68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107</v>
      </c>
      <c r="C41" s="6">
        <f t="shared" si="1"/>
        <v>71148</v>
      </c>
      <c r="D41" s="39">
        <v>107</v>
      </c>
      <c r="E41" s="40">
        <v>71148</v>
      </c>
      <c r="F41" s="41"/>
      <c r="G41" s="39"/>
      <c r="H41" s="6">
        <v>0</v>
      </c>
      <c r="I41" s="6">
        <v>0</v>
      </c>
    </row>
    <row r="42" spans="1:9" ht="20.25" customHeight="1" x14ac:dyDescent="0.15">
      <c r="A42" s="5" t="s">
        <v>109</v>
      </c>
      <c r="B42" s="6">
        <f t="shared" si="1"/>
        <v>93</v>
      </c>
      <c r="C42" s="6">
        <f t="shared" si="1"/>
        <v>4250</v>
      </c>
      <c r="D42" s="39">
        <v>93</v>
      </c>
      <c r="E42" s="40">
        <v>4250</v>
      </c>
      <c r="F42" s="41"/>
      <c r="G42" s="39"/>
      <c r="H42" s="6"/>
      <c r="I42" s="6"/>
    </row>
    <row r="43" spans="1:9" ht="20.25" customHeight="1" x14ac:dyDescent="0.15">
      <c r="A43" s="5" t="s">
        <v>20</v>
      </c>
      <c r="B43" s="6">
        <f t="shared" si="1"/>
        <v>43</v>
      </c>
      <c r="C43" s="6">
        <f t="shared" si="1"/>
        <v>15870</v>
      </c>
      <c r="D43" s="39">
        <v>43</v>
      </c>
      <c r="E43" s="40">
        <v>15870</v>
      </c>
      <c r="F43" s="41">
        <v>0</v>
      </c>
      <c r="G43" s="39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240</v>
      </c>
      <c r="C44" s="6">
        <f t="shared" si="1"/>
        <v>183811</v>
      </c>
      <c r="D44" s="39">
        <v>235</v>
      </c>
      <c r="E44" s="40">
        <v>181692</v>
      </c>
      <c r="F44" s="41">
        <v>0</v>
      </c>
      <c r="G44" s="39">
        <v>1273</v>
      </c>
      <c r="H44" s="6">
        <v>5</v>
      </c>
      <c r="I44" s="6">
        <v>846</v>
      </c>
    </row>
    <row r="45" spans="1:9" ht="20.25" customHeight="1" x14ac:dyDescent="0.15">
      <c r="A45" s="5" t="s">
        <v>22</v>
      </c>
      <c r="B45" s="6">
        <f t="shared" si="1"/>
        <v>15497</v>
      </c>
      <c r="C45" s="6">
        <f t="shared" si="1"/>
        <v>2710889</v>
      </c>
      <c r="D45" s="39">
        <v>15376</v>
      </c>
      <c r="E45" s="40">
        <v>2618661</v>
      </c>
      <c r="F45" s="41">
        <v>41</v>
      </c>
      <c r="G45" s="39">
        <v>17179</v>
      </c>
      <c r="H45" s="6">
        <v>80</v>
      </c>
      <c r="I45" s="6">
        <v>75049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Normal="100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122</v>
      </c>
    </row>
    <row r="4" spans="1:9" ht="20.25" customHeight="1" x14ac:dyDescent="0.15">
      <c r="A4" s="213" t="s">
        <v>2</v>
      </c>
      <c r="B4" s="213" t="s">
        <v>3</v>
      </c>
      <c r="C4" s="213"/>
      <c r="D4" s="213" t="s">
        <v>4</v>
      </c>
      <c r="E4" s="213"/>
      <c r="F4" s="213" t="s">
        <v>5</v>
      </c>
      <c r="G4" s="213"/>
      <c r="H4" s="213" t="s">
        <v>6</v>
      </c>
      <c r="I4" s="213"/>
    </row>
    <row r="5" spans="1:9" ht="20.25" customHeight="1" x14ac:dyDescent="0.15">
      <c r="A5" s="213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13"/>
      <c r="B6" s="4" t="s">
        <v>9</v>
      </c>
      <c r="C6" s="4" t="s">
        <v>10</v>
      </c>
      <c r="D6" s="4" t="s">
        <v>9</v>
      </c>
      <c r="E6" s="4" t="s">
        <v>10</v>
      </c>
      <c r="F6" s="4" t="s">
        <v>9</v>
      </c>
      <c r="G6" s="4" t="s">
        <v>10</v>
      </c>
      <c r="H6" s="4" t="s">
        <v>9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135744</v>
      </c>
      <c r="C7" s="6">
        <f>SUM(E7,G7,I7)</f>
        <v>21850526</v>
      </c>
      <c r="D7" s="6">
        <f t="shared" ref="D7:I7" si="0">SUM(D9:D45)</f>
        <v>135232</v>
      </c>
      <c r="E7" s="6">
        <f t="shared" si="0"/>
        <v>21558162</v>
      </c>
      <c r="F7" s="6">
        <f t="shared" si="0"/>
        <v>121</v>
      </c>
      <c r="G7" s="6">
        <f t="shared" si="0"/>
        <v>77302</v>
      </c>
      <c r="H7" s="6">
        <f t="shared" si="0"/>
        <v>391</v>
      </c>
      <c r="I7" s="6">
        <f t="shared" si="0"/>
        <v>215062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45" si="1">SUM(D9,F9,H9)</f>
        <v>22</v>
      </c>
      <c r="C9" s="6">
        <f t="shared" si="1"/>
        <v>2358</v>
      </c>
      <c r="D9" s="6">
        <v>22</v>
      </c>
      <c r="E9" s="6">
        <v>2177</v>
      </c>
      <c r="F9" s="6">
        <v>0</v>
      </c>
      <c r="G9" s="6">
        <v>181</v>
      </c>
      <c r="H9" s="6">
        <v>0</v>
      </c>
      <c r="I9" s="6">
        <v>0</v>
      </c>
    </row>
    <row r="10" spans="1:9" ht="20.25" customHeight="1" x14ac:dyDescent="0.15">
      <c r="A10" s="5" t="s">
        <v>84</v>
      </c>
      <c r="B10" s="6">
        <f t="shared" si="1"/>
        <v>5258</v>
      </c>
      <c r="C10" s="6">
        <f t="shared" si="1"/>
        <v>1579319</v>
      </c>
      <c r="D10" s="6">
        <v>5253</v>
      </c>
      <c r="E10" s="6">
        <v>1577525</v>
      </c>
      <c r="F10" s="6">
        <v>0</v>
      </c>
      <c r="G10" s="6">
        <v>15</v>
      </c>
      <c r="H10" s="6">
        <v>5</v>
      </c>
      <c r="I10" s="6">
        <v>1779</v>
      </c>
    </row>
    <row r="11" spans="1:9" ht="20.25" customHeight="1" x14ac:dyDescent="0.15">
      <c r="A11" s="5" t="s">
        <v>85</v>
      </c>
      <c r="B11" s="6">
        <f t="shared" si="1"/>
        <v>2452</v>
      </c>
      <c r="C11" s="6">
        <f t="shared" si="1"/>
        <v>207250</v>
      </c>
      <c r="D11" s="6">
        <v>2452</v>
      </c>
      <c r="E11" s="6">
        <v>207250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11331</v>
      </c>
      <c r="C12" s="6">
        <f t="shared" si="1"/>
        <v>829372</v>
      </c>
      <c r="D12" s="6">
        <v>11331</v>
      </c>
      <c r="E12" s="6">
        <v>829372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2836</v>
      </c>
      <c r="D13" s="6">
        <v>2</v>
      </c>
      <c r="E13" s="6">
        <v>2836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1"/>
        <v>9471</v>
      </c>
      <c r="D14" s="6">
        <v>5</v>
      </c>
      <c r="E14" s="6">
        <v>9471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185</v>
      </c>
      <c r="C15" s="6">
        <f t="shared" si="1"/>
        <v>451360</v>
      </c>
      <c r="D15" s="6">
        <v>185</v>
      </c>
      <c r="E15" s="6">
        <v>451360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0</v>
      </c>
      <c r="C16" s="6">
        <f t="shared" si="1"/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1:9" ht="20.25" customHeight="1" x14ac:dyDescent="0.15">
      <c r="A17" s="5" t="s">
        <v>14</v>
      </c>
      <c r="B17" s="6">
        <f t="shared" si="1"/>
        <v>70</v>
      </c>
      <c r="C17" s="6">
        <f t="shared" si="1"/>
        <v>3323</v>
      </c>
      <c r="D17" s="6">
        <v>70</v>
      </c>
      <c r="E17" s="6">
        <v>3323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126</v>
      </c>
      <c r="C18" s="6">
        <f t="shared" si="1"/>
        <v>126209</v>
      </c>
      <c r="D18" s="6">
        <v>88</v>
      </c>
      <c r="E18" s="6">
        <v>81990</v>
      </c>
      <c r="F18" s="6">
        <v>8</v>
      </c>
      <c r="G18" s="6">
        <v>9924</v>
      </c>
      <c r="H18" s="6">
        <v>30</v>
      </c>
      <c r="I18" s="6">
        <v>34295</v>
      </c>
    </row>
    <row r="19" spans="1:9" ht="20.25" customHeight="1" x14ac:dyDescent="0.15">
      <c r="A19" s="5" t="s">
        <v>15</v>
      </c>
      <c r="B19" s="6">
        <f t="shared" si="1"/>
        <v>8</v>
      </c>
      <c r="C19" s="6">
        <f t="shared" si="1"/>
        <v>1438</v>
      </c>
      <c r="D19" s="6">
        <v>8</v>
      </c>
      <c r="E19" s="6">
        <v>1438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1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1133</v>
      </c>
      <c r="C21" s="6">
        <f t="shared" si="1"/>
        <v>464730</v>
      </c>
      <c r="D21" s="6">
        <v>1073</v>
      </c>
      <c r="E21" s="6">
        <v>414969</v>
      </c>
      <c r="F21" s="6">
        <v>5</v>
      </c>
      <c r="G21" s="6">
        <v>4469</v>
      </c>
      <c r="H21" s="6">
        <v>55</v>
      </c>
      <c r="I21" s="6">
        <v>45292</v>
      </c>
    </row>
    <row r="22" spans="1:9" ht="20.25" customHeight="1" x14ac:dyDescent="0.15">
      <c r="A22" s="5" t="s">
        <v>92</v>
      </c>
      <c r="B22" s="6">
        <f t="shared" si="1"/>
        <v>336</v>
      </c>
      <c r="C22" s="6">
        <f t="shared" si="1"/>
        <v>60463</v>
      </c>
      <c r="D22" s="6">
        <v>336</v>
      </c>
      <c r="E22" s="6">
        <v>60441</v>
      </c>
      <c r="F22" s="6">
        <v>0</v>
      </c>
      <c r="G22" s="6">
        <v>22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463</v>
      </c>
      <c r="C23" s="6">
        <f t="shared" si="1"/>
        <v>100398</v>
      </c>
      <c r="D23" s="6">
        <v>463</v>
      </c>
      <c r="E23" s="6">
        <v>100311</v>
      </c>
      <c r="F23" s="6">
        <v>0</v>
      </c>
      <c r="G23" s="6">
        <v>87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2893</v>
      </c>
      <c r="C24" s="6">
        <f t="shared" si="1"/>
        <v>1043461</v>
      </c>
      <c r="D24" s="6">
        <v>2866</v>
      </c>
      <c r="E24" s="6">
        <v>1035426</v>
      </c>
      <c r="F24" s="6">
        <v>19</v>
      </c>
      <c r="G24" s="6">
        <v>6939</v>
      </c>
      <c r="H24" s="6">
        <v>8</v>
      </c>
      <c r="I24" s="6">
        <v>1096</v>
      </c>
    </row>
    <row r="25" spans="1:9" ht="20.25" customHeight="1" x14ac:dyDescent="0.15">
      <c r="A25" s="5" t="s">
        <v>95</v>
      </c>
      <c r="B25" s="6">
        <f t="shared" si="1"/>
        <v>30</v>
      </c>
      <c r="C25" s="6">
        <f t="shared" si="1"/>
        <v>15677</v>
      </c>
      <c r="D25" s="6">
        <v>30</v>
      </c>
      <c r="E25" s="6">
        <v>15475</v>
      </c>
      <c r="F25" s="6">
        <v>0</v>
      </c>
      <c r="G25" s="6">
        <v>86</v>
      </c>
      <c r="H25" s="6">
        <v>0</v>
      </c>
      <c r="I25" s="6">
        <v>116</v>
      </c>
    </row>
    <row r="26" spans="1:9" ht="20.25" customHeight="1" x14ac:dyDescent="0.15">
      <c r="A26" s="5" t="s">
        <v>96</v>
      </c>
      <c r="B26" s="6">
        <f t="shared" si="1"/>
        <v>2270</v>
      </c>
      <c r="C26" s="6">
        <f t="shared" si="1"/>
        <v>270706</v>
      </c>
      <c r="D26" s="6">
        <v>2270</v>
      </c>
      <c r="E26" s="6">
        <v>270677</v>
      </c>
      <c r="F26" s="6">
        <v>0</v>
      </c>
      <c r="G26" s="6">
        <v>29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32328</v>
      </c>
      <c r="C27" s="6">
        <f t="shared" si="1"/>
        <v>2814406</v>
      </c>
      <c r="D27" s="6">
        <v>32282</v>
      </c>
      <c r="E27" s="6">
        <v>2810187</v>
      </c>
      <c r="F27" s="6">
        <v>0</v>
      </c>
      <c r="G27" s="6">
        <v>7</v>
      </c>
      <c r="H27" s="6">
        <v>46</v>
      </c>
      <c r="I27" s="6">
        <v>4212</v>
      </c>
    </row>
    <row r="28" spans="1:9" ht="20.25" customHeight="1" x14ac:dyDescent="0.15">
      <c r="A28" s="5" t="s">
        <v>98</v>
      </c>
      <c r="B28" s="6">
        <f t="shared" si="1"/>
        <v>9054</v>
      </c>
      <c r="C28" s="6">
        <f t="shared" si="1"/>
        <v>321697</v>
      </c>
      <c r="D28" s="6">
        <v>9052</v>
      </c>
      <c r="E28" s="6">
        <v>321595</v>
      </c>
      <c r="F28" s="6">
        <v>0</v>
      </c>
      <c r="G28" s="6">
        <v>0</v>
      </c>
      <c r="H28" s="6">
        <v>2</v>
      </c>
      <c r="I28" s="6">
        <v>102</v>
      </c>
    </row>
    <row r="29" spans="1:9" ht="20.25" customHeight="1" x14ac:dyDescent="0.15">
      <c r="A29" s="5" t="s">
        <v>99</v>
      </c>
      <c r="B29" s="6">
        <f t="shared" si="1"/>
        <v>27859</v>
      </c>
      <c r="C29" s="6">
        <f t="shared" si="1"/>
        <v>6232961</v>
      </c>
      <c r="D29" s="6">
        <v>27859</v>
      </c>
      <c r="E29" s="6">
        <v>6232961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6</v>
      </c>
      <c r="C30" s="6">
        <f t="shared" si="1"/>
        <v>13131</v>
      </c>
      <c r="D30" s="6">
        <v>6</v>
      </c>
      <c r="E30" s="6">
        <v>13131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111</v>
      </c>
      <c r="C31" s="6">
        <f t="shared" si="1"/>
        <v>118117</v>
      </c>
      <c r="D31" s="6">
        <v>111</v>
      </c>
      <c r="E31" s="6">
        <v>118117</v>
      </c>
      <c r="F31" s="6">
        <v>0</v>
      </c>
      <c r="G31" s="6">
        <v>0</v>
      </c>
      <c r="H31" s="6">
        <v>0</v>
      </c>
      <c r="I31" s="6">
        <v>0</v>
      </c>
    </row>
    <row r="32" spans="1:9" ht="20.25" customHeight="1" x14ac:dyDescent="0.15">
      <c r="A32" s="5" t="s">
        <v>102</v>
      </c>
      <c r="B32" s="6">
        <f t="shared" si="1"/>
        <v>796</v>
      </c>
      <c r="C32" s="6">
        <f t="shared" si="1"/>
        <v>210688</v>
      </c>
      <c r="D32" s="6">
        <v>796</v>
      </c>
      <c r="E32" s="6">
        <v>210688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400</v>
      </c>
      <c r="C33" s="6">
        <f t="shared" si="1"/>
        <v>148562</v>
      </c>
      <c r="D33" s="6">
        <v>400</v>
      </c>
      <c r="E33" s="6">
        <v>148562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0</v>
      </c>
      <c r="C34" s="6">
        <f t="shared" si="1"/>
        <v>335</v>
      </c>
      <c r="D34" s="6">
        <v>0</v>
      </c>
      <c r="E34" s="6">
        <v>335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3</v>
      </c>
      <c r="C35" s="6">
        <f t="shared" si="1"/>
        <v>234</v>
      </c>
      <c r="D35" s="6">
        <v>3</v>
      </c>
      <c r="E35" s="6">
        <v>234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5858</v>
      </c>
      <c r="C36" s="6">
        <f t="shared" si="1"/>
        <v>568314</v>
      </c>
      <c r="D36" s="6">
        <v>5789</v>
      </c>
      <c r="E36" s="6">
        <v>563723</v>
      </c>
      <c r="F36" s="6">
        <v>0</v>
      </c>
      <c r="G36" s="6">
        <v>0</v>
      </c>
      <c r="H36" s="6">
        <v>69</v>
      </c>
      <c r="I36" s="6">
        <v>4591</v>
      </c>
    </row>
    <row r="37" spans="1:9" ht="20.25" customHeight="1" x14ac:dyDescent="0.15">
      <c r="A37" s="5" t="s">
        <v>105</v>
      </c>
      <c r="B37" s="6">
        <f t="shared" si="1"/>
        <v>73</v>
      </c>
      <c r="C37" s="6">
        <f t="shared" si="1"/>
        <v>57087</v>
      </c>
      <c r="D37" s="6">
        <v>69</v>
      </c>
      <c r="E37" s="6">
        <v>52228</v>
      </c>
      <c r="F37" s="6">
        <v>1</v>
      </c>
      <c r="G37" s="6">
        <v>879</v>
      </c>
      <c r="H37" s="6">
        <v>3</v>
      </c>
      <c r="I37" s="6">
        <v>3980</v>
      </c>
    </row>
    <row r="38" spans="1:9" ht="20.25" customHeight="1" x14ac:dyDescent="0.15">
      <c r="A38" s="5" t="s">
        <v>106</v>
      </c>
      <c r="B38" s="6">
        <f t="shared" si="1"/>
        <v>109</v>
      </c>
      <c r="C38" s="6">
        <f t="shared" si="1"/>
        <v>71495</v>
      </c>
      <c r="D38" s="6">
        <v>71</v>
      </c>
      <c r="E38" s="6">
        <v>40627</v>
      </c>
      <c r="F38" s="6">
        <v>37</v>
      </c>
      <c r="G38" s="6">
        <v>30398</v>
      </c>
      <c r="H38" s="6">
        <v>1</v>
      </c>
      <c r="I38" s="6">
        <v>470</v>
      </c>
    </row>
    <row r="39" spans="1:9" ht="20.25" customHeight="1" x14ac:dyDescent="0.15">
      <c r="A39" s="5" t="s">
        <v>107</v>
      </c>
      <c r="B39" s="6">
        <f t="shared" si="1"/>
        <v>1453</v>
      </c>
      <c r="C39" s="6">
        <f t="shared" si="1"/>
        <v>521747</v>
      </c>
      <c r="D39" s="6">
        <v>1359</v>
      </c>
      <c r="E39" s="6">
        <v>470654</v>
      </c>
      <c r="F39" s="6">
        <v>14</v>
      </c>
      <c r="G39" s="6">
        <v>7315</v>
      </c>
      <c r="H39" s="6">
        <v>80</v>
      </c>
      <c r="I39" s="6">
        <v>43778</v>
      </c>
    </row>
    <row r="40" spans="1:9" ht="20.25" customHeight="1" x14ac:dyDescent="0.15">
      <c r="A40" s="5" t="s">
        <v>19</v>
      </c>
      <c r="B40" s="6">
        <f t="shared" si="1"/>
        <v>13810</v>
      </c>
      <c r="C40" s="6">
        <f t="shared" si="1"/>
        <v>1986678</v>
      </c>
      <c r="D40" s="6">
        <v>13810</v>
      </c>
      <c r="E40" s="6">
        <v>1986533</v>
      </c>
      <c r="F40" s="6">
        <v>0</v>
      </c>
      <c r="G40" s="6">
        <v>145</v>
      </c>
      <c r="H40" s="6">
        <v>0</v>
      </c>
      <c r="I40" s="6">
        <v>0</v>
      </c>
    </row>
    <row r="41" spans="1:9" ht="20.25" customHeight="1" x14ac:dyDescent="0.15">
      <c r="A41" s="5" t="s">
        <v>108</v>
      </c>
      <c r="B41" s="6">
        <f t="shared" si="1"/>
        <v>147</v>
      </c>
      <c r="C41" s="6">
        <f t="shared" si="1"/>
        <v>78721</v>
      </c>
      <c r="D41" s="6">
        <v>146</v>
      </c>
      <c r="E41" s="6">
        <v>78561</v>
      </c>
      <c r="F41" s="6">
        <v>0</v>
      </c>
      <c r="G41" s="6">
        <v>0</v>
      </c>
      <c r="H41" s="6">
        <v>1</v>
      </c>
      <c r="I41" s="6">
        <v>160</v>
      </c>
    </row>
    <row r="42" spans="1:9" ht="20.25" customHeight="1" x14ac:dyDescent="0.15">
      <c r="A42" s="5" t="s">
        <v>109</v>
      </c>
      <c r="B42" s="6">
        <f t="shared" si="1"/>
        <v>617</v>
      </c>
      <c r="C42" s="6">
        <f t="shared" si="1"/>
        <v>36198</v>
      </c>
      <c r="D42" s="6">
        <v>617</v>
      </c>
      <c r="E42" s="6">
        <v>36198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38</v>
      </c>
      <c r="C43" s="6">
        <f t="shared" si="1"/>
        <v>16249</v>
      </c>
      <c r="D43" s="6">
        <v>38</v>
      </c>
      <c r="E43" s="6">
        <v>16249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222</v>
      </c>
      <c r="C44" s="6">
        <f t="shared" si="1"/>
        <v>187154</v>
      </c>
      <c r="D44" s="6">
        <v>220</v>
      </c>
      <c r="E44" s="6">
        <v>186798</v>
      </c>
      <c r="F44" s="6">
        <v>0</v>
      </c>
      <c r="G44" s="6">
        <v>26</v>
      </c>
      <c r="H44" s="6">
        <v>2</v>
      </c>
      <c r="I44" s="6">
        <v>330</v>
      </c>
    </row>
    <row r="45" spans="1:9" ht="20.25" customHeight="1" x14ac:dyDescent="0.15">
      <c r="A45" s="5" t="s">
        <v>22</v>
      </c>
      <c r="B45" s="6">
        <f t="shared" si="1"/>
        <v>16276</v>
      </c>
      <c r="C45" s="6">
        <f t="shared" si="1"/>
        <v>3298381</v>
      </c>
      <c r="D45" s="6">
        <v>16150</v>
      </c>
      <c r="E45" s="6">
        <v>3206740</v>
      </c>
      <c r="F45" s="6">
        <v>37</v>
      </c>
      <c r="G45" s="6">
        <v>16780</v>
      </c>
      <c r="H45" s="6">
        <v>89</v>
      </c>
      <c r="I45" s="6">
        <v>74861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A4:A6"/>
    <mergeCell ref="B4:C4"/>
    <mergeCell ref="D4:E4"/>
    <mergeCell ref="F4:G4"/>
    <mergeCell ref="H4:I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88"/>
  <sheetViews>
    <sheetView zoomScaleNormal="100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1</v>
      </c>
    </row>
    <row r="4" spans="1:9" ht="20.25" customHeight="1" x14ac:dyDescent="0.15">
      <c r="A4" s="213" t="s">
        <v>2</v>
      </c>
      <c r="B4" s="213" t="s">
        <v>3</v>
      </c>
      <c r="C4" s="213"/>
      <c r="D4" s="213" t="s">
        <v>4</v>
      </c>
      <c r="E4" s="213"/>
      <c r="F4" s="213" t="s">
        <v>5</v>
      </c>
      <c r="G4" s="213"/>
      <c r="H4" s="213" t="s">
        <v>6</v>
      </c>
      <c r="I4" s="213"/>
    </row>
    <row r="5" spans="1:9" ht="20.25" customHeight="1" x14ac:dyDescent="0.15">
      <c r="A5" s="213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13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>SUM(D7,F7,H7)</f>
        <v>133495</v>
      </c>
      <c r="C7" s="6">
        <f>SUM(E7,G7,I7)</f>
        <v>21112040</v>
      </c>
      <c r="D7" s="6">
        <f t="shared" ref="D7:I7" si="0">SUM(D9:D45)</f>
        <v>132902</v>
      </c>
      <c r="E7" s="6">
        <f t="shared" si="0"/>
        <v>20794478</v>
      </c>
      <c r="F7" s="6">
        <f t="shared" si="0"/>
        <v>134</v>
      </c>
      <c r="G7" s="6">
        <f t="shared" si="0"/>
        <v>81635</v>
      </c>
      <c r="H7" s="6">
        <f t="shared" si="0"/>
        <v>459</v>
      </c>
      <c r="I7" s="6">
        <f t="shared" si="0"/>
        <v>235927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B45" si="1">SUM(D9,F9,H9)</f>
        <v>87</v>
      </c>
      <c r="C9" s="6">
        <f t="shared" ref="C9:C45" si="2">SUM(E9,G9,I9)</f>
        <v>39872</v>
      </c>
      <c r="D9" s="6">
        <v>87</v>
      </c>
      <c r="E9" s="6">
        <v>39392</v>
      </c>
      <c r="F9" s="6">
        <v>0</v>
      </c>
      <c r="G9" s="6">
        <v>475</v>
      </c>
      <c r="H9" s="6">
        <v>0</v>
      </c>
      <c r="I9" s="6">
        <v>5</v>
      </c>
    </row>
    <row r="10" spans="1:9" ht="20.25" customHeight="1" x14ac:dyDescent="0.15">
      <c r="A10" s="5" t="s">
        <v>84</v>
      </c>
      <c r="B10" s="6">
        <f t="shared" si="1"/>
        <v>5736</v>
      </c>
      <c r="C10" s="6">
        <f t="shared" si="2"/>
        <v>1702628</v>
      </c>
      <c r="D10" s="6">
        <v>5731</v>
      </c>
      <c r="E10" s="6">
        <v>1701179</v>
      </c>
      <c r="F10" s="6">
        <v>0</v>
      </c>
      <c r="G10" s="6">
        <v>8</v>
      </c>
      <c r="H10" s="6">
        <v>5</v>
      </c>
      <c r="I10" s="6">
        <v>1441</v>
      </c>
    </row>
    <row r="11" spans="1:9" ht="20.25" customHeight="1" x14ac:dyDescent="0.15">
      <c r="A11" s="5" t="s">
        <v>85</v>
      </c>
      <c r="B11" s="6">
        <f t="shared" si="1"/>
        <v>527</v>
      </c>
      <c r="C11" s="6">
        <f t="shared" si="2"/>
        <v>65546</v>
      </c>
      <c r="D11" s="6">
        <v>527</v>
      </c>
      <c r="E11" s="6">
        <v>65546</v>
      </c>
      <c r="F11" s="6">
        <v>0</v>
      </c>
      <c r="G11" s="6">
        <v>0</v>
      </c>
      <c r="H11" s="6">
        <v>0</v>
      </c>
      <c r="I11" s="6">
        <v>0</v>
      </c>
    </row>
    <row r="12" spans="1:9" ht="20.25" customHeight="1" x14ac:dyDescent="0.15">
      <c r="A12" s="5" t="s">
        <v>13</v>
      </c>
      <c r="B12" s="6">
        <f t="shared" si="1"/>
        <v>20641</v>
      </c>
      <c r="C12" s="6">
        <f t="shared" si="2"/>
        <v>1321003</v>
      </c>
      <c r="D12" s="6">
        <v>20641</v>
      </c>
      <c r="E12" s="6">
        <v>1321003</v>
      </c>
      <c r="F12" s="6">
        <v>0</v>
      </c>
      <c r="G12" s="6">
        <v>0</v>
      </c>
      <c r="H12" s="6">
        <v>0</v>
      </c>
      <c r="I12" s="6">
        <v>0</v>
      </c>
    </row>
    <row r="13" spans="1:9" ht="20.25" customHeight="1" x14ac:dyDescent="0.15">
      <c r="A13" s="5" t="s">
        <v>86</v>
      </c>
      <c r="B13" s="6">
        <f t="shared" si="1"/>
        <v>3</v>
      </c>
      <c r="C13" s="6">
        <f t="shared" si="2"/>
        <v>3764</v>
      </c>
      <c r="D13" s="6">
        <v>3</v>
      </c>
      <c r="E13" s="6">
        <v>3764</v>
      </c>
      <c r="F13" s="6">
        <v>0</v>
      </c>
      <c r="G13" s="6">
        <v>0</v>
      </c>
      <c r="H13" s="6">
        <v>0</v>
      </c>
      <c r="I13" s="6">
        <v>0</v>
      </c>
    </row>
    <row r="14" spans="1:9" ht="20.25" customHeight="1" x14ac:dyDescent="0.15">
      <c r="A14" s="5" t="s">
        <v>87</v>
      </c>
      <c r="B14" s="6">
        <f t="shared" si="1"/>
        <v>5</v>
      </c>
      <c r="C14" s="6">
        <f t="shared" si="2"/>
        <v>8648</v>
      </c>
      <c r="D14" s="6">
        <v>5</v>
      </c>
      <c r="E14" s="6">
        <v>8648</v>
      </c>
      <c r="F14" s="6">
        <v>0</v>
      </c>
      <c r="G14" s="6">
        <v>0</v>
      </c>
      <c r="H14" s="6">
        <v>0</v>
      </c>
      <c r="I14" s="6">
        <v>0</v>
      </c>
    </row>
    <row r="15" spans="1:9" ht="20.25" customHeight="1" x14ac:dyDescent="0.15">
      <c r="A15" s="5" t="s">
        <v>88</v>
      </c>
      <c r="B15" s="6">
        <f t="shared" si="1"/>
        <v>134</v>
      </c>
      <c r="C15" s="6">
        <f t="shared" si="2"/>
        <v>307238</v>
      </c>
      <c r="D15" s="6">
        <v>134</v>
      </c>
      <c r="E15" s="6">
        <v>307238</v>
      </c>
      <c r="F15" s="6">
        <v>0</v>
      </c>
      <c r="G15" s="6">
        <v>0</v>
      </c>
      <c r="H15" s="6">
        <v>0</v>
      </c>
      <c r="I15" s="6">
        <v>0</v>
      </c>
    </row>
    <row r="16" spans="1:9" ht="20.25" customHeight="1" x14ac:dyDescent="0.15">
      <c r="A16" s="5" t="s">
        <v>89</v>
      </c>
      <c r="B16" s="6">
        <f t="shared" si="1"/>
        <v>8</v>
      </c>
      <c r="C16" s="6">
        <f t="shared" si="2"/>
        <v>1942</v>
      </c>
      <c r="D16" s="7">
        <v>8</v>
      </c>
      <c r="E16" s="7">
        <v>1930</v>
      </c>
      <c r="F16" s="7">
        <v>0</v>
      </c>
      <c r="G16" s="7">
        <v>1</v>
      </c>
      <c r="H16" s="7">
        <v>0</v>
      </c>
      <c r="I16" s="7">
        <v>11</v>
      </c>
    </row>
    <row r="17" spans="1:9" ht="20.25" customHeight="1" x14ac:dyDescent="0.15">
      <c r="A17" s="5" t="s">
        <v>14</v>
      </c>
      <c r="B17" s="6">
        <f t="shared" si="1"/>
        <v>148</v>
      </c>
      <c r="C17" s="6">
        <f t="shared" si="2"/>
        <v>6969</v>
      </c>
      <c r="D17" s="6">
        <v>148</v>
      </c>
      <c r="E17" s="6">
        <v>6969</v>
      </c>
      <c r="F17" s="6">
        <v>0</v>
      </c>
      <c r="G17" s="6">
        <v>0</v>
      </c>
      <c r="H17" s="6">
        <v>0</v>
      </c>
      <c r="I17" s="6">
        <v>0</v>
      </c>
    </row>
    <row r="18" spans="1:9" ht="20.25" customHeight="1" x14ac:dyDescent="0.15">
      <c r="A18" s="5" t="s">
        <v>90</v>
      </c>
      <c r="B18" s="6">
        <f t="shared" si="1"/>
        <v>170</v>
      </c>
      <c r="C18" s="6">
        <f t="shared" si="2"/>
        <v>140082</v>
      </c>
      <c r="D18" s="6">
        <v>105</v>
      </c>
      <c r="E18" s="6">
        <v>83926</v>
      </c>
      <c r="F18" s="6">
        <v>7</v>
      </c>
      <c r="G18" s="6">
        <v>7149</v>
      </c>
      <c r="H18" s="6">
        <v>58</v>
      </c>
      <c r="I18" s="6">
        <v>49007</v>
      </c>
    </row>
    <row r="19" spans="1:9" ht="20.25" customHeight="1" x14ac:dyDescent="0.15">
      <c r="A19" s="5" t="s">
        <v>15</v>
      </c>
      <c r="B19" s="6">
        <f t="shared" si="1"/>
        <v>11</v>
      </c>
      <c r="C19" s="6">
        <f t="shared" si="2"/>
        <v>1763</v>
      </c>
      <c r="D19" s="6">
        <v>11</v>
      </c>
      <c r="E19" s="6">
        <v>1763</v>
      </c>
      <c r="F19" s="6">
        <v>0</v>
      </c>
      <c r="G19" s="6">
        <v>0</v>
      </c>
      <c r="H19" s="6">
        <v>0</v>
      </c>
      <c r="I19" s="6">
        <v>0</v>
      </c>
    </row>
    <row r="20" spans="1:9" ht="20.25" customHeight="1" x14ac:dyDescent="0.15">
      <c r="A20" s="5" t="s">
        <v>91</v>
      </c>
      <c r="B20" s="6">
        <f t="shared" si="1"/>
        <v>0</v>
      </c>
      <c r="C20" s="6">
        <f t="shared" si="2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ht="20.25" customHeight="1" x14ac:dyDescent="0.15">
      <c r="A21" s="5" t="s">
        <v>16</v>
      </c>
      <c r="B21" s="6">
        <f t="shared" si="1"/>
        <v>845</v>
      </c>
      <c r="C21" s="6">
        <f t="shared" si="2"/>
        <v>379109</v>
      </c>
      <c r="D21" s="6">
        <v>783</v>
      </c>
      <c r="E21" s="6">
        <v>321090</v>
      </c>
      <c r="F21" s="6">
        <v>2</v>
      </c>
      <c r="G21" s="6">
        <v>2470</v>
      </c>
      <c r="H21" s="6">
        <v>60</v>
      </c>
      <c r="I21" s="6">
        <v>55549</v>
      </c>
    </row>
    <row r="22" spans="1:9" ht="20.25" customHeight="1" x14ac:dyDescent="0.15">
      <c r="A22" s="5" t="s">
        <v>92</v>
      </c>
      <c r="B22" s="6">
        <f t="shared" si="1"/>
        <v>422</v>
      </c>
      <c r="C22" s="6">
        <f t="shared" si="2"/>
        <v>35511</v>
      </c>
      <c r="D22" s="6">
        <v>420</v>
      </c>
      <c r="E22" s="6">
        <v>35501</v>
      </c>
      <c r="F22" s="6">
        <v>2</v>
      </c>
      <c r="G22" s="6">
        <v>10</v>
      </c>
      <c r="H22" s="6">
        <v>0</v>
      </c>
      <c r="I22" s="6">
        <v>0</v>
      </c>
    </row>
    <row r="23" spans="1:9" ht="20.25" customHeight="1" x14ac:dyDescent="0.15">
      <c r="A23" s="5" t="s">
        <v>93</v>
      </c>
      <c r="B23" s="6">
        <f t="shared" si="1"/>
        <v>254</v>
      </c>
      <c r="C23" s="6">
        <f t="shared" si="2"/>
        <v>95163</v>
      </c>
      <c r="D23" s="6">
        <v>254</v>
      </c>
      <c r="E23" s="6">
        <v>94980</v>
      </c>
      <c r="F23" s="6">
        <v>0</v>
      </c>
      <c r="G23" s="6">
        <v>183</v>
      </c>
      <c r="H23" s="6">
        <v>0</v>
      </c>
      <c r="I23" s="6">
        <v>0</v>
      </c>
    </row>
    <row r="24" spans="1:9" ht="20.25" customHeight="1" x14ac:dyDescent="0.15">
      <c r="A24" s="5" t="s">
        <v>94</v>
      </c>
      <c r="B24" s="6">
        <f t="shared" si="1"/>
        <v>1770</v>
      </c>
      <c r="C24" s="6">
        <f t="shared" si="2"/>
        <v>552352</v>
      </c>
      <c r="D24" s="6">
        <v>1751</v>
      </c>
      <c r="E24" s="6">
        <v>546187</v>
      </c>
      <c r="F24" s="6">
        <v>17</v>
      </c>
      <c r="G24" s="6">
        <v>5830</v>
      </c>
      <c r="H24" s="6">
        <v>2</v>
      </c>
      <c r="I24" s="6">
        <v>335</v>
      </c>
    </row>
    <row r="25" spans="1:9" ht="20.25" customHeight="1" x14ac:dyDescent="0.15">
      <c r="A25" s="5" t="s">
        <v>95</v>
      </c>
      <c r="B25" s="6">
        <f t="shared" si="1"/>
        <v>65</v>
      </c>
      <c r="C25" s="6">
        <f t="shared" si="2"/>
        <v>31863</v>
      </c>
      <c r="D25" s="6">
        <v>64</v>
      </c>
      <c r="E25" s="6">
        <v>29844</v>
      </c>
      <c r="F25" s="6">
        <v>0</v>
      </c>
      <c r="G25" s="6">
        <v>142</v>
      </c>
      <c r="H25" s="6">
        <v>1</v>
      </c>
      <c r="I25" s="6">
        <v>1877</v>
      </c>
    </row>
    <row r="26" spans="1:9" ht="20.25" customHeight="1" x14ac:dyDescent="0.15">
      <c r="A26" s="5" t="s">
        <v>96</v>
      </c>
      <c r="B26" s="6">
        <f t="shared" si="1"/>
        <v>6403</v>
      </c>
      <c r="C26" s="6">
        <f t="shared" si="2"/>
        <v>1063294</v>
      </c>
      <c r="D26" s="6">
        <v>6403</v>
      </c>
      <c r="E26" s="6">
        <v>1063224</v>
      </c>
      <c r="F26" s="6">
        <v>0</v>
      </c>
      <c r="G26" s="6">
        <v>70</v>
      </c>
      <c r="H26" s="6">
        <v>0</v>
      </c>
      <c r="I26" s="6">
        <v>0</v>
      </c>
    </row>
    <row r="27" spans="1:9" ht="20.25" customHeight="1" x14ac:dyDescent="0.15">
      <c r="A27" s="5" t="s">
        <v>97</v>
      </c>
      <c r="B27" s="6">
        <f t="shared" si="1"/>
        <v>25541</v>
      </c>
      <c r="C27" s="6">
        <f t="shared" si="2"/>
        <v>2264051</v>
      </c>
      <c r="D27" s="6">
        <v>25516</v>
      </c>
      <c r="E27" s="6">
        <v>2261756</v>
      </c>
      <c r="F27" s="6">
        <v>1</v>
      </c>
      <c r="G27" s="6">
        <v>11</v>
      </c>
      <c r="H27" s="6">
        <v>24</v>
      </c>
      <c r="I27" s="6">
        <v>2284</v>
      </c>
    </row>
    <row r="28" spans="1:9" ht="20.25" customHeight="1" x14ac:dyDescent="0.15">
      <c r="A28" s="5" t="s">
        <v>98</v>
      </c>
      <c r="B28" s="6">
        <f t="shared" si="1"/>
        <v>70</v>
      </c>
      <c r="C28" s="6">
        <f t="shared" si="2"/>
        <v>10150</v>
      </c>
      <c r="D28" s="6">
        <v>70</v>
      </c>
      <c r="E28" s="6">
        <v>10150</v>
      </c>
      <c r="F28" s="6">
        <v>0</v>
      </c>
      <c r="G28" s="6">
        <v>0</v>
      </c>
      <c r="H28" s="6">
        <v>0</v>
      </c>
      <c r="I28" s="6">
        <v>0</v>
      </c>
    </row>
    <row r="29" spans="1:9" ht="20.25" customHeight="1" x14ac:dyDescent="0.15">
      <c r="A29" s="5" t="s">
        <v>99</v>
      </c>
      <c r="B29" s="6">
        <f t="shared" si="1"/>
        <v>28909</v>
      </c>
      <c r="C29" s="6">
        <f t="shared" si="2"/>
        <v>5538613</v>
      </c>
      <c r="D29" s="6">
        <v>28909</v>
      </c>
      <c r="E29" s="6">
        <v>5538613</v>
      </c>
      <c r="F29" s="6">
        <v>0</v>
      </c>
      <c r="G29" s="6">
        <v>0</v>
      </c>
      <c r="H29" s="6">
        <v>0</v>
      </c>
      <c r="I29" s="6">
        <v>0</v>
      </c>
    </row>
    <row r="30" spans="1:9" ht="20.25" customHeight="1" x14ac:dyDescent="0.15">
      <c r="A30" s="5" t="s">
        <v>100</v>
      </c>
      <c r="B30" s="6">
        <f t="shared" si="1"/>
        <v>23</v>
      </c>
      <c r="C30" s="6">
        <f t="shared" si="2"/>
        <v>39882</v>
      </c>
      <c r="D30" s="6">
        <v>23</v>
      </c>
      <c r="E30" s="6">
        <v>39882</v>
      </c>
      <c r="F30" s="6">
        <v>0</v>
      </c>
      <c r="G30" s="6">
        <v>0</v>
      </c>
      <c r="H30" s="6">
        <v>0</v>
      </c>
      <c r="I30" s="6">
        <v>0</v>
      </c>
    </row>
    <row r="31" spans="1:9" ht="20.25" customHeight="1" x14ac:dyDescent="0.15">
      <c r="A31" s="5" t="s">
        <v>101</v>
      </c>
      <c r="B31" s="6">
        <f t="shared" si="1"/>
        <v>16</v>
      </c>
      <c r="C31" s="6">
        <f t="shared" si="2"/>
        <v>22403</v>
      </c>
      <c r="D31" s="6">
        <v>16</v>
      </c>
      <c r="E31" s="6">
        <v>22286</v>
      </c>
      <c r="F31" s="6">
        <v>0</v>
      </c>
      <c r="G31" s="6">
        <v>0</v>
      </c>
      <c r="H31" s="6">
        <v>0</v>
      </c>
      <c r="I31" s="6">
        <v>117</v>
      </c>
    </row>
    <row r="32" spans="1:9" ht="20.25" customHeight="1" x14ac:dyDescent="0.15">
      <c r="A32" s="5" t="s">
        <v>102</v>
      </c>
      <c r="B32" s="6">
        <f t="shared" si="1"/>
        <v>1194</v>
      </c>
      <c r="C32" s="6">
        <f t="shared" si="2"/>
        <v>250267</v>
      </c>
      <c r="D32" s="6">
        <v>1194</v>
      </c>
      <c r="E32" s="6">
        <v>250267</v>
      </c>
      <c r="F32" s="6">
        <v>0</v>
      </c>
      <c r="G32" s="6">
        <v>0</v>
      </c>
      <c r="H32" s="6">
        <v>0</v>
      </c>
      <c r="I32" s="6">
        <v>0</v>
      </c>
    </row>
    <row r="33" spans="1:9" ht="20.25" customHeight="1" x14ac:dyDescent="0.15">
      <c r="A33" s="5" t="s">
        <v>17</v>
      </c>
      <c r="B33" s="6">
        <f t="shared" si="1"/>
        <v>1023</v>
      </c>
      <c r="C33" s="6">
        <f t="shared" si="2"/>
        <v>421648</v>
      </c>
      <c r="D33" s="6">
        <v>1023</v>
      </c>
      <c r="E33" s="6">
        <v>421648</v>
      </c>
      <c r="F33" s="6">
        <v>0</v>
      </c>
      <c r="G33" s="6">
        <v>0</v>
      </c>
      <c r="H33" s="6">
        <v>0</v>
      </c>
      <c r="I33" s="6">
        <v>0</v>
      </c>
    </row>
    <row r="34" spans="1:9" ht="20.25" customHeight="1" x14ac:dyDescent="0.15">
      <c r="A34" s="5" t="s">
        <v>103</v>
      </c>
      <c r="B34" s="6">
        <f t="shared" si="1"/>
        <v>1</v>
      </c>
      <c r="C34" s="6">
        <f t="shared" si="2"/>
        <v>713</v>
      </c>
      <c r="D34" s="6">
        <v>1</v>
      </c>
      <c r="E34" s="6">
        <v>713</v>
      </c>
      <c r="F34" s="6">
        <v>0</v>
      </c>
      <c r="G34" s="6">
        <v>0</v>
      </c>
      <c r="H34" s="6">
        <v>0</v>
      </c>
      <c r="I34" s="6">
        <v>0</v>
      </c>
    </row>
    <row r="35" spans="1:9" ht="20.25" customHeight="1" x14ac:dyDescent="0.15">
      <c r="A35" s="5" t="s">
        <v>18</v>
      </c>
      <c r="B35" s="6">
        <f t="shared" si="1"/>
        <v>10</v>
      </c>
      <c r="C35" s="6">
        <f t="shared" si="2"/>
        <v>895</v>
      </c>
      <c r="D35" s="6">
        <v>10</v>
      </c>
      <c r="E35" s="6">
        <v>895</v>
      </c>
      <c r="F35" s="6">
        <v>0</v>
      </c>
      <c r="G35" s="6">
        <v>0</v>
      </c>
      <c r="H35" s="6">
        <v>0</v>
      </c>
      <c r="I35" s="6">
        <v>0</v>
      </c>
    </row>
    <row r="36" spans="1:9" ht="20.25" customHeight="1" x14ac:dyDescent="0.15">
      <c r="A36" s="5" t="s">
        <v>104</v>
      </c>
      <c r="B36" s="6">
        <f t="shared" si="1"/>
        <v>1259</v>
      </c>
      <c r="C36" s="6">
        <f t="shared" si="2"/>
        <v>174264</v>
      </c>
      <c r="D36" s="6">
        <v>1128</v>
      </c>
      <c r="E36" s="6">
        <v>167979</v>
      </c>
      <c r="F36" s="6">
        <v>0</v>
      </c>
      <c r="G36" s="6">
        <v>0</v>
      </c>
      <c r="H36" s="6">
        <v>131</v>
      </c>
      <c r="I36" s="6">
        <v>6285</v>
      </c>
    </row>
    <row r="37" spans="1:9" ht="20.25" customHeight="1" x14ac:dyDescent="0.15">
      <c r="A37" s="5" t="s">
        <v>105</v>
      </c>
      <c r="B37" s="6">
        <f t="shared" si="1"/>
        <v>45</v>
      </c>
      <c r="C37" s="6">
        <f t="shared" si="2"/>
        <v>39494</v>
      </c>
      <c r="D37" s="6">
        <v>41</v>
      </c>
      <c r="E37" s="6">
        <v>34589</v>
      </c>
      <c r="F37" s="6">
        <v>1</v>
      </c>
      <c r="G37" s="6">
        <v>1016</v>
      </c>
      <c r="H37" s="6">
        <v>3</v>
      </c>
      <c r="I37" s="6">
        <v>3889</v>
      </c>
    </row>
    <row r="38" spans="1:9" ht="20.25" customHeight="1" x14ac:dyDescent="0.15">
      <c r="A38" s="5" t="s">
        <v>106</v>
      </c>
      <c r="B38" s="6">
        <f t="shared" si="1"/>
        <v>154</v>
      </c>
      <c r="C38" s="6">
        <f t="shared" si="2"/>
        <v>84602</v>
      </c>
      <c r="D38" s="6">
        <v>93</v>
      </c>
      <c r="E38" s="6">
        <v>39041</v>
      </c>
      <c r="F38" s="6">
        <v>60</v>
      </c>
      <c r="G38" s="6">
        <v>44879</v>
      </c>
      <c r="H38" s="6">
        <v>1</v>
      </c>
      <c r="I38" s="6">
        <v>682</v>
      </c>
    </row>
    <row r="39" spans="1:9" ht="20.25" customHeight="1" x14ac:dyDescent="0.15">
      <c r="A39" s="5" t="s">
        <v>107</v>
      </c>
      <c r="B39" s="6">
        <f t="shared" si="1"/>
        <v>1185</v>
      </c>
      <c r="C39" s="6">
        <f t="shared" si="2"/>
        <v>481174</v>
      </c>
      <c r="D39" s="6">
        <v>1074</v>
      </c>
      <c r="E39" s="6">
        <v>418286</v>
      </c>
      <c r="F39" s="6">
        <v>13</v>
      </c>
      <c r="G39" s="6">
        <v>7511</v>
      </c>
      <c r="H39" s="6">
        <v>98</v>
      </c>
      <c r="I39" s="6">
        <v>55377</v>
      </c>
    </row>
    <row r="40" spans="1:9" ht="20.25" customHeight="1" x14ac:dyDescent="0.15">
      <c r="A40" s="5" t="s">
        <v>19</v>
      </c>
      <c r="B40" s="6">
        <f t="shared" si="1"/>
        <v>19724</v>
      </c>
      <c r="C40" s="6">
        <f t="shared" si="2"/>
        <v>2636407</v>
      </c>
      <c r="D40" s="6">
        <v>19724</v>
      </c>
      <c r="E40" s="6">
        <v>2636185</v>
      </c>
      <c r="F40" s="6">
        <v>0</v>
      </c>
      <c r="G40" s="6">
        <v>131</v>
      </c>
      <c r="H40" s="6">
        <v>0</v>
      </c>
      <c r="I40" s="6">
        <v>91</v>
      </c>
    </row>
    <row r="41" spans="1:9" ht="20.25" customHeight="1" x14ac:dyDescent="0.15">
      <c r="A41" s="5" t="s">
        <v>108</v>
      </c>
      <c r="B41" s="6">
        <f t="shared" si="1"/>
        <v>183</v>
      </c>
      <c r="C41" s="6">
        <f t="shared" si="2"/>
        <v>94850</v>
      </c>
      <c r="D41" s="6">
        <v>183</v>
      </c>
      <c r="E41" s="6">
        <v>94779</v>
      </c>
      <c r="F41" s="6">
        <v>0</v>
      </c>
      <c r="G41" s="6">
        <v>0</v>
      </c>
      <c r="H41" s="6">
        <v>0</v>
      </c>
      <c r="I41" s="6">
        <v>71</v>
      </c>
    </row>
    <row r="42" spans="1:9" ht="20.25" customHeight="1" x14ac:dyDescent="0.15">
      <c r="A42" s="5" t="s">
        <v>109</v>
      </c>
      <c r="B42" s="6">
        <f t="shared" si="1"/>
        <v>666</v>
      </c>
      <c r="C42" s="6">
        <f t="shared" si="2"/>
        <v>37134</v>
      </c>
      <c r="D42" s="6">
        <v>666</v>
      </c>
      <c r="E42" s="6">
        <v>37134</v>
      </c>
      <c r="F42" s="6">
        <v>0</v>
      </c>
      <c r="G42" s="6">
        <v>0</v>
      </c>
      <c r="H42" s="6">
        <v>0</v>
      </c>
      <c r="I42" s="6">
        <v>0</v>
      </c>
    </row>
    <row r="43" spans="1:9" ht="20.25" customHeight="1" x14ac:dyDescent="0.15">
      <c r="A43" s="5" t="s">
        <v>20</v>
      </c>
      <c r="B43" s="6">
        <f t="shared" si="1"/>
        <v>31</v>
      </c>
      <c r="C43" s="6">
        <f t="shared" si="2"/>
        <v>12770</v>
      </c>
      <c r="D43" s="6">
        <v>31</v>
      </c>
      <c r="E43" s="6">
        <v>12770</v>
      </c>
      <c r="F43" s="6">
        <v>0</v>
      </c>
      <c r="G43" s="6">
        <v>0</v>
      </c>
      <c r="H43" s="6">
        <v>0</v>
      </c>
      <c r="I43" s="6">
        <v>0</v>
      </c>
    </row>
    <row r="44" spans="1:9" ht="20.25" customHeight="1" x14ac:dyDescent="0.15">
      <c r="A44" s="5" t="s">
        <v>21</v>
      </c>
      <c r="B44" s="6">
        <f t="shared" si="1"/>
        <v>425</v>
      </c>
      <c r="C44" s="6">
        <f t="shared" si="2"/>
        <v>354116</v>
      </c>
      <c r="D44" s="6">
        <v>422</v>
      </c>
      <c r="E44" s="6">
        <v>353315</v>
      </c>
      <c r="F44" s="6">
        <v>0</v>
      </c>
      <c r="G44" s="6">
        <v>258</v>
      </c>
      <c r="H44" s="6">
        <v>3</v>
      </c>
      <c r="I44" s="6">
        <v>543</v>
      </c>
    </row>
    <row r="45" spans="1:9" ht="20.25" customHeight="1" x14ac:dyDescent="0.15">
      <c r="A45" s="5" t="s">
        <v>22</v>
      </c>
      <c r="B45" s="6">
        <f t="shared" si="1"/>
        <v>15807</v>
      </c>
      <c r="C45" s="6">
        <f t="shared" si="2"/>
        <v>2891860</v>
      </c>
      <c r="D45" s="6">
        <v>15703</v>
      </c>
      <c r="E45" s="6">
        <v>2822006</v>
      </c>
      <c r="F45" s="6">
        <v>31</v>
      </c>
      <c r="G45" s="6">
        <v>11491</v>
      </c>
      <c r="H45" s="6">
        <v>73</v>
      </c>
      <c r="I45" s="6">
        <v>58363</v>
      </c>
    </row>
    <row r="46" spans="1:9" ht="20.25" customHeight="1" x14ac:dyDescent="0.15">
      <c r="A46" s="8"/>
      <c r="B46" s="2"/>
      <c r="C46" s="2"/>
      <c r="D46" s="2"/>
      <c r="E46" s="2"/>
      <c r="F46" s="2"/>
      <c r="G46" s="2"/>
      <c r="H46" s="2"/>
      <c r="I46" s="2"/>
    </row>
    <row r="47" spans="1:9" ht="20.25" customHeight="1" x14ac:dyDescent="0.15">
      <c r="A47" t="s">
        <v>23</v>
      </c>
    </row>
    <row r="48" spans="1: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98425196850393704" bottom="0.78740157480314965" header="0.70866141732283472" footer="0.51181102362204722"/>
  <pageSetup paperSize="9" scale="80" fitToWidth="0" orientation="portrait" horizontalDpi="300" verticalDpi="300" r:id="rId1"/>
  <headerFooter>
    <oddHeader>&amp;L第６章　水産業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92"/>
  <sheetViews>
    <sheetView zoomScaleNormal="100" workbookViewId="0"/>
  </sheetViews>
  <sheetFormatPr defaultRowHeight="13.5" x14ac:dyDescent="0.15"/>
  <cols>
    <col min="1" max="1" width="18.125" customWidth="1"/>
    <col min="3" max="3" width="12.375" customWidth="1"/>
    <col min="5" max="5" width="12.375" customWidth="1"/>
    <col min="7" max="7" width="12.375" customWidth="1"/>
    <col min="9" max="9" width="12.375" customWidth="1"/>
  </cols>
  <sheetData>
    <row r="1" spans="1:9" ht="20.25" customHeight="1" x14ac:dyDescent="0.15"/>
    <row r="2" spans="1:9" ht="20.25" customHeight="1" x14ac:dyDescent="0.15">
      <c r="A2" t="s">
        <v>0</v>
      </c>
    </row>
    <row r="3" spans="1:9" s="2" customFormat="1" ht="20.25" customHeight="1" x14ac:dyDescent="0.15">
      <c r="A3"/>
      <c r="B3"/>
      <c r="C3"/>
      <c r="D3"/>
      <c r="E3"/>
      <c r="F3"/>
      <c r="G3"/>
      <c r="H3"/>
      <c r="I3" s="1" t="s">
        <v>24</v>
      </c>
    </row>
    <row r="4" spans="1:9" ht="20.25" customHeight="1" x14ac:dyDescent="0.15">
      <c r="A4" s="213" t="s">
        <v>2</v>
      </c>
      <c r="B4" s="213" t="s">
        <v>3</v>
      </c>
      <c r="C4" s="213"/>
      <c r="D4" s="213" t="s">
        <v>4</v>
      </c>
      <c r="E4" s="213"/>
      <c r="F4" s="213" t="s">
        <v>5</v>
      </c>
      <c r="G4" s="213"/>
      <c r="H4" s="213" t="s">
        <v>6</v>
      </c>
      <c r="I4" s="213"/>
    </row>
    <row r="5" spans="1:9" ht="20.25" customHeight="1" x14ac:dyDescent="0.15">
      <c r="A5" s="213"/>
      <c r="B5" s="3" t="s">
        <v>7</v>
      </c>
      <c r="C5" s="3" t="s">
        <v>8</v>
      </c>
      <c r="D5" s="3" t="s">
        <v>7</v>
      </c>
      <c r="E5" s="3" t="s">
        <v>8</v>
      </c>
      <c r="F5" s="3" t="s">
        <v>7</v>
      </c>
      <c r="G5" s="3" t="s">
        <v>8</v>
      </c>
      <c r="H5" s="3" t="s">
        <v>7</v>
      </c>
      <c r="I5" s="3" t="s">
        <v>8</v>
      </c>
    </row>
    <row r="6" spans="1:9" ht="20.25" customHeight="1" x14ac:dyDescent="0.15">
      <c r="A6" s="213"/>
      <c r="B6" s="4" t="s">
        <v>9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</row>
    <row r="7" spans="1:9" ht="20.25" customHeight="1" x14ac:dyDescent="0.15">
      <c r="A7" s="5" t="s">
        <v>12</v>
      </c>
      <c r="B7" s="6">
        <f t="shared" ref="B7:I7" si="0">SUM(B9:B49)</f>
        <v>178549</v>
      </c>
      <c r="C7" s="6">
        <f t="shared" si="0"/>
        <v>20518123</v>
      </c>
      <c r="D7" s="6">
        <f t="shared" si="0"/>
        <v>178135</v>
      </c>
      <c r="E7" s="6">
        <f t="shared" si="0"/>
        <v>20290235</v>
      </c>
      <c r="F7" s="6">
        <f t="shared" si="0"/>
        <v>103</v>
      </c>
      <c r="G7" s="6">
        <f t="shared" si="0"/>
        <v>56934</v>
      </c>
      <c r="H7" s="6">
        <f t="shared" si="0"/>
        <v>311</v>
      </c>
      <c r="I7" s="6">
        <f t="shared" si="0"/>
        <v>170954</v>
      </c>
    </row>
    <row r="8" spans="1:9" ht="20.25" customHeight="1" x14ac:dyDescent="0.15">
      <c r="A8" s="5"/>
      <c r="B8" s="6"/>
      <c r="C8" s="6"/>
      <c r="D8" s="6"/>
      <c r="E8" s="6"/>
      <c r="F8" s="6"/>
      <c r="G8" s="6"/>
      <c r="H8" s="6"/>
      <c r="I8" s="6"/>
    </row>
    <row r="9" spans="1:9" ht="20.25" customHeight="1" x14ac:dyDescent="0.15">
      <c r="A9" s="5" t="s">
        <v>83</v>
      </c>
      <c r="B9" s="6">
        <f t="shared" ref="B9:C13" si="1">D9+F9+H9</f>
        <v>86</v>
      </c>
      <c r="C9" s="6">
        <f t="shared" si="1"/>
        <v>60010</v>
      </c>
      <c r="D9" s="6">
        <v>85</v>
      </c>
      <c r="E9" s="6">
        <v>58841</v>
      </c>
      <c r="F9" s="6">
        <v>1</v>
      </c>
      <c r="G9" s="6">
        <v>1169</v>
      </c>
      <c r="H9" s="6"/>
      <c r="I9" s="6"/>
    </row>
    <row r="10" spans="1:9" ht="20.25" customHeight="1" x14ac:dyDescent="0.15">
      <c r="A10" s="5" t="s">
        <v>84</v>
      </c>
      <c r="B10" s="6">
        <f t="shared" si="1"/>
        <v>6803</v>
      </c>
      <c r="C10" s="6">
        <f t="shared" si="1"/>
        <v>1797363</v>
      </c>
      <c r="D10" s="6">
        <v>6798</v>
      </c>
      <c r="E10" s="6">
        <v>1795627</v>
      </c>
      <c r="F10" s="6">
        <v>0</v>
      </c>
      <c r="G10" s="6">
        <v>4</v>
      </c>
      <c r="H10" s="6">
        <v>5</v>
      </c>
      <c r="I10" s="6">
        <v>1732</v>
      </c>
    </row>
    <row r="11" spans="1:9" ht="20.25" customHeight="1" x14ac:dyDescent="0.15">
      <c r="A11" s="5" t="s">
        <v>85</v>
      </c>
      <c r="B11" s="6">
        <f t="shared" si="1"/>
        <v>893</v>
      </c>
      <c r="C11" s="6">
        <f t="shared" si="1"/>
        <v>80162</v>
      </c>
      <c r="D11" s="6">
        <v>893</v>
      </c>
      <c r="E11" s="6">
        <v>80162</v>
      </c>
      <c r="F11" s="6"/>
      <c r="G11" s="6"/>
      <c r="H11" s="6"/>
      <c r="I11" s="6"/>
    </row>
    <row r="12" spans="1:9" ht="20.25" customHeight="1" x14ac:dyDescent="0.15">
      <c r="A12" s="5" t="s">
        <v>13</v>
      </c>
      <c r="B12" s="6">
        <f t="shared" si="1"/>
        <v>19978</v>
      </c>
      <c r="C12" s="6">
        <f t="shared" si="1"/>
        <v>1085654</v>
      </c>
      <c r="D12" s="6">
        <v>19978</v>
      </c>
      <c r="E12" s="6">
        <v>1085654</v>
      </c>
      <c r="F12" s="6"/>
      <c r="G12" s="6"/>
      <c r="H12" s="6"/>
      <c r="I12" s="6"/>
    </row>
    <row r="13" spans="1:9" ht="20.25" customHeight="1" x14ac:dyDescent="0.15">
      <c r="A13" s="5" t="s">
        <v>86</v>
      </c>
      <c r="B13" s="6">
        <f t="shared" si="1"/>
        <v>2</v>
      </c>
      <c r="C13" s="6">
        <f t="shared" si="1"/>
        <v>1658</v>
      </c>
      <c r="D13" s="6">
        <v>2</v>
      </c>
      <c r="E13" s="6">
        <v>1658</v>
      </c>
      <c r="F13" s="6"/>
      <c r="G13" s="6"/>
      <c r="H13" s="6"/>
      <c r="I13" s="6"/>
    </row>
    <row r="14" spans="1:9" ht="20.25" customHeight="1" x14ac:dyDescent="0.15">
      <c r="A14" s="5" t="s">
        <v>110</v>
      </c>
      <c r="B14" s="9" t="s">
        <v>111</v>
      </c>
      <c r="C14" s="9" t="s">
        <v>111</v>
      </c>
      <c r="D14" s="9"/>
      <c r="E14" s="9"/>
      <c r="F14" s="9"/>
      <c r="G14" s="9"/>
      <c r="H14" s="9"/>
      <c r="I14" s="9"/>
    </row>
    <row r="15" spans="1:9" ht="20.25" customHeight="1" x14ac:dyDescent="0.15">
      <c r="A15" s="5" t="s">
        <v>87</v>
      </c>
      <c r="B15" s="6">
        <f>D15+F15+H15</f>
        <v>8</v>
      </c>
      <c r="C15" s="6">
        <f>E15+G15+I15</f>
        <v>15095</v>
      </c>
      <c r="D15" s="6">
        <v>8</v>
      </c>
      <c r="E15" s="6">
        <v>15095</v>
      </c>
      <c r="F15" s="6"/>
      <c r="G15" s="6"/>
      <c r="H15" s="6"/>
      <c r="I15" s="6"/>
    </row>
    <row r="16" spans="1:9" ht="20.25" customHeight="1" x14ac:dyDescent="0.15">
      <c r="A16" s="5" t="s">
        <v>88</v>
      </c>
      <c r="B16" s="6">
        <f>D16+F16+H16</f>
        <v>179</v>
      </c>
      <c r="C16" s="6">
        <f>E16+G16+I16</f>
        <v>451923</v>
      </c>
      <c r="D16" s="6">
        <v>179</v>
      </c>
      <c r="E16" s="6">
        <v>451923</v>
      </c>
      <c r="F16" s="6"/>
      <c r="G16" s="6"/>
      <c r="H16" s="6"/>
      <c r="I16" s="6"/>
    </row>
    <row r="17" spans="1:9" ht="20.25" customHeight="1" x14ac:dyDescent="0.15">
      <c r="A17" s="5" t="s">
        <v>89</v>
      </c>
      <c r="B17" s="9" t="s">
        <v>111</v>
      </c>
      <c r="C17" s="9" t="s">
        <v>111</v>
      </c>
      <c r="D17" s="9"/>
      <c r="E17" s="9"/>
      <c r="F17" s="9"/>
      <c r="G17" s="9"/>
      <c r="H17" s="9"/>
      <c r="I17" s="9"/>
    </row>
    <row r="18" spans="1:9" ht="20.25" customHeight="1" x14ac:dyDescent="0.15">
      <c r="A18" s="5" t="s">
        <v>14</v>
      </c>
      <c r="B18" s="6">
        <f>D18+F18+H18</f>
        <v>154</v>
      </c>
      <c r="C18" s="6">
        <f>E18+G18+I18</f>
        <v>8548</v>
      </c>
      <c r="D18" s="6">
        <v>154</v>
      </c>
      <c r="E18" s="6">
        <v>8548</v>
      </c>
      <c r="F18" s="6"/>
      <c r="G18" s="6"/>
      <c r="H18" s="6"/>
      <c r="I18" s="6"/>
    </row>
    <row r="19" spans="1:9" ht="20.25" customHeight="1" x14ac:dyDescent="0.15">
      <c r="A19" s="5" t="s">
        <v>90</v>
      </c>
      <c r="B19" s="6">
        <f>D19+F19+H19</f>
        <v>154</v>
      </c>
      <c r="C19" s="6">
        <f>E19+G19+I19</f>
        <v>94165</v>
      </c>
      <c r="D19" s="6">
        <v>121</v>
      </c>
      <c r="E19" s="6">
        <v>64016</v>
      </c>
      <c r="F19" s="6">
        <v>6</v>
      </c>
      <c r="G19" s="6">
        <v>5787</v>
      </c>
      <c r="H19" s="6">
        <v>27</v>
      </c>
      <c r="I19" s="6">
        <v>24362</v>
      </c>
    </row>
    <row r="20" spans="1:9" ht="20.25" customHeight="1" x14ac:dyDescent="0.15">
      <c r="A20" s="5" t="s">
        <v>112</v>
      </c>
      <c r="B20" s="9" t="s">
        <v>111</v>
      </c>
      <c r="C20" s="9" t="s">
        <v>111</v>
      </c>
      <c r="D20" s="6"/>
      <c r="E20" s="6"/>
      <c r="F20" s="6"/>
      <c r="G20" s="6"/>
      <c r="H20" s="6"/>
      <c r="I20" s="6"/>
    </row>
    <row r="21" spans="1:9" ht="20.25" customHeight="1" x14ac:dyDescent="0.15">
      <c r="A21" s="5" t="s">
        <v>15</v>
      </c>
      <c r="B21" s="6">
        <f>D21+F21+H21</f>
        <v>13</v>
      </c>
      <c r="C21" s="6">
        <f>E21+G21+I21</f>
        <v>2325</v>
      </c>
      <c r="D21" s="6">
        <v>13</v>
      </c>
      <c r="E21" s="6">
        <v>2325</v>
      </c>
      <c r="F21" s="6"/>
      <c r="G21" s="6"/>
      <c r="H21" s="6"/>
      <c r="I21" s="6"/>
    </row>
    <row r="22" spans="1:9" ht="20.25" customHeight="1" x14ac:dyDescent="0.15">
      <c r="A22" s="5" t="s">
        <v>91</v>
      </c>
      <c r="B22" s="9" t="s">
        <v>111</v>
      </c>
      <c r="C22" s="9" t="s">
        <v>111</v>
      </c>
      <c r="D22" s="6"/>
      <c r="E22" s="6"/>
      <c r="F22" s="6"/>
      <c r="G22" s="6"/>
      <c r="H22" s="6"/>
      <c r="I22" s="6"/>
    </row>
    <row r="23" spans="1:9" ht="20.25" customHeight="1" x14ac:dyDescent="0.15">
      <c r="A23" s="5" t="s">
        <v>25</v>
      </c>
      <c r="B23" s="9" t="s">
        <v>111</v>
      </c>
      <c r="C23" s="9" t="s">
        <v>111</v>
      </c>
      <c r="D23" s="6"/>
      <c r="E23" s="6"/>
      <c r="F23" s="6"/>
      <c r="G23" s="6"/>
      <c r="H23" s="6"/>
      <c r="I23" s="6"/>
    </row>
    <row r="24" spans="1:9" ht="20.25" customHeight="1" x14ac:dyDescent="0.15">
      <c r="A24" s="5" t="s">
        <v>113</v>
      </c>
      <c r="B24" s="9" t="s">
        <v>111</v>
      </c>
      <c r="C24" s="9" t="s">
        <v>111</v>
      </c>
      <c r="D24" s="6"/>
      <c r="E24" s="6"/>
      <c r="F24" s="6"/>
      <c r="G24" s="6"/>
      <c r="H24" s="6"/>
      <c r="I24" s="6"/>
    </row>
    <row r="25" spans="1:9" ht="20.25" customHeight="1" x14ac:dyDescent="0.15">
      <c r="A25" s="5" t="s">
        <v>16</v>
      </c>
      <c r="B25" s="6">
        <f t="shared" ref="B25:B39" si="2">D25+F25+H25</f>
        <v>993</v>
      </c>
      <c r="C25" s="6">
        <f t="shared" ref="C25:C39" si="3">E25+G25+I25</f>
        <v>435258</v>
      </c>
      <c r="D25" s="6">
        <v>931</v>
      </c>
      <c r="E25" s="6">
        <v>387312</v>
      </c>
      <c r="F25" s="6">
        <v>2</v>
      </c>
      <c r="G25" s="6">
        <v>2108</v>
      </c>
      <c r="H25" s="6">
        <v>60</v>
      </c>
      <c r="I25" s="6">
        <v>45838</v>
      </c>
    </row>
    <row r="26" spans="1:9" ht="20.25" customHeight="1" x14ac:dyDescent="0.15">
      <c r="A26" s="5" t="s">
        <v>92</v>
      </c>
      <c r="B26" s="6">
        <f t="shared" si="2"/>
        <v>172</v>
      </c>
      <c r="C26" s="6">
        <f t="shared" si="3"/>
        <v>39100</v>
      </c>
      <c r="D26" s="6">
        <v>171</v>
      </c>
      <c r="E26" s="6">
        <v>38840</v>
      </c>
      <c r="F26" s="6">
        <v>0</v>
      </c>
      <c r="G26" s="6">
        <v>10</v>
      </c>
      <c r="H26" s="6">
        <v>1</v>
      </c>
      <c r="I26" s="6">
        <v>250</v>
      </c>
    </row>
    <row r="27" spans="1:9" ht="20.25" customHeight="1" x14ac:dyDescent="0.15">
      <c r="A27" s="5" t="s">
        <v>93</v>
      </c>
      <c r="B27" s="6">
        <f t="shared" si="2"/>
        <v>122</v>
      </c>
      <c r="C27" s="6">
        <f t="shared" si="3"/>
        <v>55910</v>
      </c>
      <c r="D27" s="6">
        <v>119</v>
      </c>
      <c r="E27" s="6">
        <v>55527</v>
      </c>
      <c r="F27" s="6">
        <v>0</v>
      </c>
      <c r="G27" s="6">
        <v>183</v>
      </c>
      <c r="H27" s="6">
        <v>3</v>
      </c>
      <c r="I27" s="6">
        <v>200</v>
      </c>
    </row>
    <row r="28" spans="1:9" ht="20.25" customHeight="1" x14ac:dyDescent="0.15">
      <c r="A28" s="5" t="s">
        <v>94</v>
      </c>
      <c r="B28" s="6">
        <f t="shared" si="2"/>
        <v>1688</v>
      </c>
      <c r="C28" s="6">
        <f t="shared" si="3"/>
        <v>531200</v>
      </c>
      <c r="D28" s="6">
        <v>1672</v>
      </c>
      <c r="E28" s="6">
        <v>526603</v>
      </c>
      <c r="F28" s="6">
        <v>11</v>
      </c>
      <c r="G28" s="6">
        <v>3940</v>
      </c>
      <c r="H28" s="6">
        <v>5</v>
      </c>
      <c r="I28" s="6">
        <v>657</v>
      </c>
    </row>
    <row r="29" spans="1:9" ht="20.25" customHeight="1" x14ac:dyDescent="0.15">
      <c r="A29" s="5" t="s">
        <v>95</v>
      </c>
      <c r="B29" s="6">
        <f t="shared" si="2"/>
        <v>119</v>
      </c>
      <c r="C29" s="6">
        <f t="shared" si="3"/>
        <v>57008</v>
      </c>
      <c r="D29" s="6">
        <v>117</v>
      </c>
      <c r="E29" s="6">
        <v>54805</v>
      </c>
      <c r="F29" s="6">
        <v>1</v>
      </c>
      <c r="G29" s="6">
        <v>250</v>
      </c>
      <c r="H29" s="6">
        <v>1</v>
      </c>
      <c r="I29" s="6">
        <v>1953</v>
      </c>
    </row>
    <row r="30" spans="1:9" ht="20.25" customHeight="1" x14ac:dyDescent="0.15">
      <c r="A30" s="5" t="s">
        <v>96</v>
      </c>
      <c r="B30" s="6">
        <f t="shared" si="2"/>
        <v>5483</v>
      </c>
      <c r="C30" s="6">
        <f t="shared" si="3"/>
        <v>776435</v>
      </c>
      <c r="D30" s="6">
        <v>5481</v>
      </c>
      <c r="E30" s="6">
        <v>775730</v>
      </c>
      <c r="F30" s="6">
        <v>2</v>
      </c>
      <c r="G30" s="6">
        <v>699</v>
      </c>
      <c r="H30" s="6">
        <v>0</v>
      </c>
      <c r="I30" s="6">
        <v>6</v>
      </c>
    </row>
    <row r="31" spans="1:9" ht="20.25" customHeight="1" x14ac:dyDescent="0.15">
      <c r="A31" s="5" t="s">
        <v>97</v>
      </c>
      <c r="B31" s="6">
        <f t="shared" si="2"/>
        <v>67207</v>
      </c>
      <c r="C31" s="6">
        <f t="shared" si="3"/>
        <v>3440781</v>
      </c>
      <c r="D31" s="6">
        <v>67165</v>
      </c>
      <c r="E31" s="6">
        <v>3438460</v>
      </c>
      <c r="F31" s="6">
        <v>2</v>
      </c>
      <c r="G31" s="6">
        <v>54</v>
      </c>
      <c r="H31" s="6">
        <v>40</v>
      </c>
      <c r="I31" s="6">
        <v>2267</v>
      </c>
    </row>
    <row r="32" spans="1:9" ht="20.25" customHeight="1" x14ac:dyDescent="0.15">
      <c r="A32" s="5" t="s">
        <v>98</v>
      </c>
      <c r="B32" s="6">
        <f t="shared" si="2"/>
        <v>539</v>
      </c>
      <c r="C32" s="6">
        <f t="shared" si="3"/>
        <v>31749</v>
      </c>
      <c r="D32" s="6">
        <v>539</v>
      </c>
      <c r="E32" s="6">
        <v>31747</v>
      </c>
      <c r="F32" s="6"/>
      <c r="G32" s="6"/>
      <c r="H32" s="6"/>
      <c r="I32" s="6">
        <v>2</v>
      </c>
    </row>
    <row r="33" spans="1:9" ht="20.25" customHeight="1" x14ac:dyDescent="0.15">
      <c r="A33" s="5" t="s">
        <v>99</v>
      </c>
      <c r="B33" s="6">
        <f t="shared" si="2"/>
        <v>35778</v>
      </c>
      <c r="C33" s="6">
        <f t="shared" si="3"/>
        <v>4302891</v>
      </c>
      <c r="D33" s="6">
        <v>35778</v>
      </c>
      <c r="E33" s="6">
        <v>4302891</v>
      </c>
      <c r="F33" s="6"/>
      <c r="G33" s="6"/>
      <c r="H33" s="6"/>
      <c r="I33" s="6"/>
    </row>
    <row r="34" spans="1:9" ht="20.25" customHeight="1" x14ac:dyDescent="0.15">
      <c r="A34" s="5" t="s">
        <v>100</v>
      </c>
      <c r="B34" s="6">
        <f t="shared" si="2"/>
        <v>11</v>
      </c>
      <c r="C34" s="6">
        <f t="shared" si="3"/>
        <v>20575</v>
      </c>
      <c r="D34" s="6">
        <v>11</v>
      </c>
      <c r="E34" s="6">
        <v>20575</v>
      </c>
      <c r="F34" s="6"/>
      <c r="G34" s="6"/>
      <c r="H34" s="6"/>
      <c r="I34" s="6"/>
    </row>
    <row r="35" spans="1:9" ht="20.25" customHeight="1" x14ac:dyDescent="0.15">
      <c r="A35" s="5" t="s">
        <v>101</v>
      </c>
      <c r="B35" s="6">
        <f t="shared" si="2"/>
        <v>698</v>
      </c>
      <c r="C35" s="6">
        <f t="shared" si="3"/>
        <v>406648</v>
      </c>
      <c r="D35" s="6">
        <v>696</v>
      </c>
      <c r="E35" s="6">
        <v>405481</v>
      </c>
      <c r="F35" s="6"/>
      <c r="G35" s="6"/>
      <c r="H35" s="6">
        <v>2</v>
      </c>
      <c r="I35" s="6">
        <v>1167</v>
      </c>
    </row>
    <row r="36" spans="1:9" ht="20.25" customHeight="1" x14ac:dyDescent="0.15">
      <c r="A36" s="5" t="s">
        <v>102</v>
      </c>
      <c r="B36" s="6">
        <f t="shared" si="2"/>
        <v>119</v>
      </c>
      <c r="C36" s="6">
        <f t="shared" si="3"/>
        <v>32078</v>
      </c>
      <c r="D36" s="6">
        <v>119</v>
      </c>
      <c r="E36" s="6">
        <v>32078</v>
      </c>
      <c r="F36" s="6"/>
      <c r="G36" s="6"/>
      <c r="H36" s="6"/>
      <c r="I36" s="6"/>
    </row>
    <row r="37" spans="1:9" ht="20.25" customHeight="1" x14ac:dyDescent="0.15">
      <c r="A37" s="5" t="s">
        <v>17</v>
      </c>
      <c r="B37" s="6">
        <f t="shared" si="2"/>
        <v>1454</v>
      </c>
      <c r="C37" s="6">
        <f t="shared" si="3"/>
        <v>587662</v>
      </c>
      <c r="D37" s="6">
        <v>1454</v>
      </c>
      <c r="E37" s="6">
        <v>587662</v>
      </c>
      <c r="F37" s="6"/>
      <c r="G37" s="6"/>
      <c r="H37" s="6"/>
      <c r="I37" s="6"/>
    </row>
    <row r="38" spans="1:9" ht="20.25" customHeight="1" x14ac:dyDescent="0.15">
      <c r="A38" s="5" t="s">
        <v>103</v>
      </c>
      <c r="B38" s="6">
        <f t="shared" si="2"/>
        <v>1</v>
      </c>
      <c r="C38" s="6">
        <f t="shared" si="3"/>
        <v>994</v>
      </c>
      <c r="D38" s="6">
        <v>1</v>
      </c>
      <c r="E38" s="6">
        <v>994</v>
      </c>
      <c r="F38" s="6"/>
      <c r="G38" s="6"/>
      <c r="H38" s="6"/>
      <c r="I38" s="6"/>
    </row>
    <row r="39" spans="1:9" ht="20.25" customHeight="1" x14ac:dyDescent="0.15">
      <c r="A39" s="5" t="s">
        <v>18</v>
      </c>
      <c r="B39" s="6">
        <f t="shared" si="2"/>
        <v>17</v>
      </c>
      <c r="C39" s="6">
        <f t="shared" si="3"/>
        <v>1468</v>
      </c>
      <c r="D39" s="6">
        <v>17</v>
      </c>
      <c r="E39" s="6">
        <v>1468</v>
      </c>
      <c r="F39" s="6"/>
      <c r="G39" s="6"/>
      <c r="H39" s="6"/>
      <c r="I39" s="6"/>
    </row>
    <row r="40" spans="1:9" ht="20.25" customHeight="1" x14ac:dyDescent="0.15">
      <c r="A40" s="5" t="s">
        <v>114</v>
      </c>
      <c r="B40" s="9" t="s">
        <v>111</v>
      </c>
      <c r="C40" s="9" t="s">
        <v>111</v>
      </c>
      <c r="D40" s="6"/>
      <c r="E40" s="6"/>
      <c r="F40" s="6"/>
      <c r="G40" s="6"/>
      <c r="H40" s="6"/>
      <c r="I40" s="6"/>
    </row>
    <row r="41" spans="1:9" ht="20.25" customHeight="1" x14ac:dyDescent="0.15">
      <c r="A41" s="5" t="s">
        <v>104</v>
      </c>
      <c r="B41" s="6">
        <f t="shared" ref="B41:B49" si="4">D41+F41+H41</f>
        <v>3421</v>
      </c>
      <c r="C41" s="6">
        <f t="shared" ref="C41:C49" si="5">E41+G41+I41</f>
        <v>259171</v>
      </c>
      <c r="D41" s="6">
        <v>3398</v>
      </c>
      <c r="E41" s="6">
        <v>257682</v>
      </c>
      <c r="F41" s="6"/>
      <c r="G41" s="6"/>
      <c r="H41" s="6">
        <v>23</v>
      </c>
      <c r="I41" s="6">
        <v>1489</v>
      </c>
    </row>
    <row r="42" spans="1:9" ht="20.25" customHeight="1" x14ac:dyDescent="0.15">
      <c r="A42" s="5" t="s">
        <v>105</v>
      </c>
      <c r="B42" s="6">
        <f t="shared" si="4"/>
        <v>73</v>
      </c>
      <c r="C42" s="6">
        <f t="shared" si="5"/>
        <v>55316</v>
      </c>
      <c r="D42" s="6">
        <v>68</v>
      </c>
      <c r="E42" s="6">
        <v>50515</v>
      </c>
      <c r="F42" s="6">
        <v>1</v>
      </c>
      <c r="G42" s="6">
        <v>803</v>
      </c>
      <c r="H42" s="6">
        <v>4</v>
      </c>
      <c r="I42" s="6">
        <v>3998</v>
      </c>
    </row>
    <row r="43" spans="1:9" ht="20.25" customHeight="1" x14ac:dyDescent="0.15">
      <c r="A43" s="5" t="s">
        <v>106</v>
      </c>
      <c r="B43" s="6">
        <f t="shared" si="4"/>
        <v>132</v>
      </c>
      <c r="C43" s="6">
        <f t="shared" si="5"/>
        <v>72695</v>
      </c>
      <c r="D43" s="6">
        <v>93</v>
      </c>
      <c r="E43" s="6">
        <v>45840</v>
      </c>
      <c r="F43" s="6">
        <v>38</v>
      </c>
      <c r="G43" s="6">
        <v>25971</v>
      </c>
      <c r="H43" s="6">
        <v>1</v>
      </c>
      <c r="I43" s="6">
        <v>884</v>
      </c>
    </row>
    <row r="44" spans="1:9" ht="20.25" customHeight="1" x14ac:dyDescent="0.15">
      <c r="A44" s="5" t="s">
        <v>19</v>
      </c>
      <c r="B44" s="6">
        <f t="shared" si="4"/>
        <v>9721</v>
      </c>
      <c r="C44" s="6">
        <f t="shared" si="5"/>
        <v>2071574</v>
      </c>
      <c r="D44" s="6">
        <v>9714</v>
      </c>
      <c r="E44" s="6">
        <v>2069890</v>
      </c>
      <c r="F44" s="6">
        <v>1</v>
      </c>
      <c r="G44" s="6">
        <v>104</v>
      </c>
      <c r="H44" s="6">
        <v>6</v>
      </c>
      <c r="I44" s="6">
        <v>1580</v>
      </c>
    </row>
    <row r="45" spans="1:9" ht="20.25" customHeight="1" x14ac:dyDescent="0.15">
      <c r="A45" s="5" t="s">
        <v>108</v>
      </c>
      <c r="B45" s="6">
        <f t="shared" si="4"/>
        <v>182</v>
      </c>
      <c r="C45" s="6">
        <f t="shared" si="5"/>
        <v>87798</v>
      </c>
      <c r="D45" s="6">
        <v>181</v>
      </c>
      <c r="E45" s="6">
        <v>87716</v>
      </c>
      <c r="F45" s="6"/>
      <c r="G45" s="6"/>
      <c r="H45" s="6">
        <v>1</v>
      </c>
      <c r="I45" s="6">
        <v>82</v>
      </c>
    </row>
    <row r="46" spans="1:9" ht="20.25" customHeight="1" x14ac:dyDescent="0.15">
      <c r="A46" s="5" t="s">
        <v>109</v>
      </c>
      <c r="B46" s="6">
        <f t="shared" si="4"/>
        <v>943</v>
      </c>
      <c r="C46" s="6">
        <f t="shared" si="5"/>
        <v>28578</v>
      </c>
      <c r="D46" s="6">
        <v>943</v>
      </c>
      <c r="E46" s="6">
        <v>28578</v>
      </c>
      <c r="F46" s="6"/>
      <c r="G46" s="6"/>
      <c r="H46" s="6"/>
      <c r="I46" s="6"/>
    </row>
    <row r="47" spans="1:9" ht="20.25" customHeight="1" x14ac:dyDescent="0.15">
      <c r="A47" s="5" t="s">
        <v>20</v>
      </c>
      <c r="B47" s="6">
        <f t="shared" si="4"/>
        <v>39</v>
      </c>
      <c r="C47" s="6">
        <f t="shared" si="5"/>
        <v>15709</v>
      </c>
      <c r="D47" s="6">
        <v>39</v>
      </c>
      <c r="E47" s="6">
        <v>15709</v>
      </c>
      <c r="F47" s="6"/>
      <c r="G47" s="6"/>
      <c r="H47" s="6"/>
      <c r="I47" s="6"/>
    </row>
    <row r="48" spans="1:9" ht="20.25" customHeight="1" x14ac:dyDescent="0.15">
      <c r="A48" s="5" t="s">
        <v>21</v>
      </c>
      <c r="B48" s="6">
        <f t="shared" si="4"/>
        <v>210</v>
      </c>
      <c r="C48" s="6">
        <f t="shared" si="5"/>
        <v>183350</v>
      </c>
      <c r="D48" s="6">
        <v>209</v>
      </c>
      <c r="E48" s="6">
        <v>183022</v>
      </c>
      <c r="F48" s="6">
        <v>0</v>
      </c>
      <c r="G48" s="6">
        <v>17</v>
      </c>
      <c r="H48" s="6">
        <v>1</v>
      </c>
      <c r="I48" s="6">
        <v>311</v>
      </c>
    </row>
    <row r="49" spans="1:9" ht="20.25" customHeight="1" x14ac:dyDescent="0.15">
      <c r="A49" s="5" t="s">
        <v>22</v>
      </c>
      <c r="B49" s="6">
        <f t="shared" si="4"/>
        <v>21157</v>
      </c>
      <c r="C49" s="6">
        <f t="shared" si="5"/>
        <v>3427272</v>
      </c>
      <c r="D49" s="6">
        <v>20988</v>
      </c>
      <c r="E49" s="6">
        <v>3327261</v>
      </c>
      <c r="F49" s="6">
        <v>38</v>
      </c>
      <c r="G49" s="6">
        <v>15835</v>
      </c>
      <c r="H49" s="6">
        <v>131</v>
      </c>
      <c r="I49" s="6">
        <v>84176</v>
      </c>
    </row>
    <row r="50" spans="1:9" ht="20.25" customHeight="1" x14ac:dyDescent="0.15">
      <c r="A50" s="8"/>
      <c r="B50" s="2"/>
      <c r="C50" s="2"/>
      <c r="D50" s="2"/>
      <c r="E50" s="2"/>
      <c r="F50" s="2"/>
      <c r="G50" s="2"/>
      <c r="H50" s="2"/>
      <c r="I50" s="2"/>
    </row>
    <row r="51" spans="1:9" ht="20.25" customHeight="1" x14ac:dyDescent="0.15">
      <c r="A51" t="s">
        <v>23</v>
      </c>
    </row>
    <row r="52" spans="1:9" ht="20.25" customHeight="1" x14ac:dyDescent="0.15"/>
    <row r="53" spans="1:9" ht="20.25" customHeight="1" x14ac:dyDescent="0.15"/>
    <row r="54" spans="1:9" ht="20.25" customHeight="1" x14ac:dyDescent="0.15"/>
    <row r="55" spans="1:9" ht="20.25" customHeight="1" x14ac:dyDescent="0.15"/>
    <row r="56" spans="1:9" ht="20.25" customHeight="1" x14ac:dyDescent="0.15"/>
    <row r="57" spans="1:9" ht="20.25" customHeight="1" x14ac:dyDescent="0.15"/>
    <row r="58" spans="1:9" ht="20.25" customHeight="1" x14ac:dyDescent="0.15"/>
    <row r="59" spans="1:9" ht="20.25" customHeight="1" x14ac:dyDescent="0.15"/>
    <row r="60" spans="1:9" ht="20.25" customHeight="1" x14ac:dyDescent="0.15"/>
    <row r="61" spans="1:9" ht="20.25" customHeight="1" x14ac:dyDescent="0.15"/>
    <row r="62" spans="1:9" ht="20.25" customHeight="1" x14ac:dyDescent="0.15"/>
    <row r="63" spans="1:9" ht="20.25" customHeight="1" x14ac:dyDescent="0.15"/>
    <row r="64" spans="1:9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</sheetData>
  <mergeCells count="5">
    <mergeCell ref="H4:I4"/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5" fitToWidth="0" orientation="portrait" horizontalDpi="300" verticalDpi="300" r:id="rId1"/>
  <headerFooter>
    <oddHeader>&amp;L第６章　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60" customHeight="1" x14ac:dyDescent="0.15"/>
  <cols>
    <col min="1" max="1" width="36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6.62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173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69" t="s">
        <v>131</v>
      </c>
      <c r="C5" s="169" t="s">
        <v>132</v>
      </c>
      <c r="D5" s="169" t="s">
        <v>131</v>
      </c>
      <c r="E5" s="169" t="s">
        <v>132</v>
      </c>
      <c r="F5" s="169" t="s">
        <v>131</v>
      </c>
      <c r="G5" s="169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4">
        <f>SUM(D7,F7)</f>
        <v>98300</v>
      </c>
      <c r="C7" s="175">
        <f>SUM(E7,G7)</f>
        <v>20991569</v>
      </c>
      <c r="D7" s="176">
        <v>98184</v>
      </c>
      <c r="E7" s="176">
        <v>20840896</v>
      </c>
      <c r="F7" s="176">
        <v>116</v>
      </c>
      <c r="G7" s="176">
        <v>150673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51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2.99</v>
      </c>
      <c r="C9" s="120">
        <f>SUM(E9,G9)</f>
        <v>838</v>
      </c>
      <c r="D9" s="150">
        <v>2.99</v>
      </c>
      <c r="E9" s="156">
        <v>838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1058.5</v>
      </c>
      <c r="C10" s="120">
        <f t="shared" ref="C10:C11" si="0">SUM(E10,G10)</f>
        <v>301780</v>
      </c>
      <c r="D10" s="153">
        <v>1058.4000000000001</v>
      </c>
      <c r="E10" s="156">
        <v>301758</v>
      </c>
      <c r="F10" s="157">
        <v>0.1</v>
      </c>
      <c r="G10" s="155">
        <v>22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2" si="1">SUM(D11,F11)</f>
        <v>586.9</v>
      </c>
      <c r="C11" s="120">
        <f t="shared" si="0"/>
        <v>42294</v>
      </c>
      <c r="D11" s="167">
        <v>586.9</v>
      </c>
      <c r="E11" s="142">
        <v>42294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1"/>
        <v>1384.3</v>
      </c>
      <c r="C12" s="120">
        <f t="shared" ref="C12:C52" si="2">SUM(E12,G12)</f>
        <v>73514</v>
      </c>
      <c r="D12" s="167">
        <v>1384.3</v>
      </c>
      <c r="E12" s="142">
        <v>73514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1"/>
        <v>0</v>
      </c>
      <c r="C13" s="120">
        <f t="shared" si="2"/>
        <v>0</v>
      </c>
      <c r="D13" s="167">
        <v>0</v>
      </c>
      <c r="E13" s="142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1"/>
        <v>0</v>
      </c>
      <c r="C14" s="120">
        <f t="shared" si="2"/>
        <v>0</v>
      </c>
      <c r="D14" s="167">
        <v>0</v>
      </c>
      <c r="E14" s="142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1"/>
        <v>101.86</v>
      </c>
      <c r="C15" s="120">
        <f t="shared" si="2"/>
        <v>148162</v>
      </c>
      <c r="D15" s="167">
        <v>101.86</v>
      </c>
      <c r="E15" s="142">
        <v>148162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1"/>
        <v>1.1999999999999999E-3</v>
      </c>
      <c r="C16" s="120">
        <f t="shared" si="2"/>
        <v>0</v>
      </c>
      <c r="D16" s="167">
        <v>0</v>
      </c>
      <c r="E16" s="167">
        <v>0</v>
      </c>
      <c r="F16" s="157">
        <v>1.1999999999999999E-3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1"/>
        <v>1.6</v>
      </c>
      <c r="C17" s="120">
        <f t="shared" si="2"/>
        <v>31</v>
      </c>
      <c r="D17" s="167">
        <v>1.6</v>
      </c>
      <c r="E17" s="142">
        <v>31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1"/>
        <v>456.65</v>
      </c>
      <c r="C18" s="120">
        <f t="shared" si="2"/>
        <v>181153</v>
      </c>
      <c r="D18" s="167">
        <v>456.45</v>
      </c>
      <c r="E18" s="142">
        <v>180953</v>
      </c>
      <c r="F18" s="157">
        <v>0.2</v>
      </c>
      <c r="G18" s="155">
        <v>200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1"/>
        <v>352.14</v>
      </c>
      <c r="C19" s="120">
        <f t="shared" si="2"/>
        <v>273931</v>
      </c>
      <c r="D19" s="167">
        <v>316.44</v>
      </c>
      <c r="E19" s="142">
        <v>251442</v>
      </c>
      <c r="F19" s="157">
        <v>35.700000000000003</v>
      </c>
      <c r="G19" s="155">
        <v>22489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1"/>
        <v>0</v>
      </c>
      <c r="C20" s="120">
        <f t="shared" si="2"/>
        <v>0</v>
      </c>
      <c r="D20" s="167">
        <v>0</v>
      </c>
      <c r="E20" s="142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1"/>
        <v>0</v>
      </c>
      <c r="C21" s="120">
        <f t="shared" si="2"/>
        <v>0</v>
      </c>
      <c r="D21" s="167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1"/>
        <v>297.40000000000003</v>
      </c>
      <c r="C22" s="120">
        <f t="shared" si="2"/>
        <v>103944</v>
      </c>
      <c r="D22" s="167">
        <v>294.10000000000002</v>
      </c>
      <c r="E22" s="142">
        <v>99915</v>
      </c>
      <c r="F22" s="157">
        <v>3.3</v>
      </c>
      <c r="G22" s="155">
        <v>4029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49">
        <f t="shared" si="1"/>
        <v>3.0000000000000001E-3</v>
      </c>
      <c r="C23" s="120">
        <f t="shared" si="2"/>
        <v>0</v>
      </c>
      <c r="D23" s="167">
        <v>0</v>
      </c>
      <c r="E23" s="142">
        <v>0</v>
      </c>
      <c r="F23" s="159">
        <v>3.0000000000000001E-3</v>
      </c>
      <c r="G23" s="155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1"/>
        <v>342.60660000000001</v>
      </c>
      <c r="C24" s="120">
        <f t="shared" si="2"/>
        <v>96573</v>
      </c>
      <c r="D24" s="167">
        <v>342.6</v>
      </c>
      <c r="E24" s="142">
        <v>96572</v>
      </c>
      <c r="F24" s="159">
        <v>6.6E-3</v>
      </c>
      <c r="G24" s="155">
        <v>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1"/>
        <v>13.816600000000001</v>
      </c>
      <c r="C25" s="120">
        <f t="shared" si="2"/>
        <v>13259</v>
      </c>
      <c r="D25" s="167">
        <v>13.8</v>
      </c>
      <c r="E25" s="142">
        <v>13223</v>
      </c>
      <c r="F25" s="159">
        <v>1.66E-2</v>
      </c>
      <c r="G25" s="155">
        <v>36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1"/>
        <v>44592</v>
      </c>
      <c r="C26" s="120">
        <f t="shared" si="2"/>
        <v>3200663</v>
      </c>
      <c r="D26" s="167">
        <v>44592</v>
      </c>
      <c r="E26" s="142">
        <v>3200663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1"/>
        <v>728</v>
      </c>
      <c r="C27" s="120">
        <f t="shared" si="2"/>
        <v>58220</v>
      </c>
      <c r="D27" s="167">
        <v>728</v>
      </c>
      <c r="E27" s="142">
        <v>58220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1"/>
        <v>27445.9</v>
      </c>
      <c r="C28" s="120">
        <f t="shared" si="2"/>
        <v>3603467</v>
      </c>
      <c r="D28" s="167">
        <v>27445.9</v>
      </c>
      <c r="E28" s="142">
        <v>3603467</v>
      </c>
      <c r="F28" s="159">
        <v>0</v>
      </c>
      <c r="G28" s="155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1"/>
        <v>0.4</v>
      </c>
      <c r="C29" s="120">
        <f t="shared" si="2"/>
        <v>52</v>
      </c>
      <c r="D29" s="167">
        <v>0.4</v>
      </c>
      <c r="E29" s="142">
        <v>52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49">
        <f t="shared" si="1"/>
        <v>3930.5</v>
      </c>
      <c r="C30" s="120">
        <f t="shared" si="2"/>
        <v>1347842</v>
      </c>
      <c r="D30" s="167">
        <v>3930.5</v>
      </c>
      <c r="E30" s="142">
        <v>1347842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1"/>
        <v>5</v>
      </c>
      <c r="C31" s="120">
        <f t="shared" si="2"/>
        <v>16919</v>
      </c>
      <c r="D31" s="167">
        <v>5</v>
      </c>
      <c r="E31" s="142">
        <v>16919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1"/>
        <v>24.7</v>
      </c>
      <c r="C32" s="120">
        <f t="shared" si="2"/>
        <v>31306</v>
      </c>
      <c r="D32" s="167">
        <v>24.7</v>
      </c>
      <c r="E32" s="142">
        <v>31306</v>
      </c>
      <c r="F32" s="157">
        <v>0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1"/>
        <v>761.17</v>
      </c>
      <c r="C33" s="120">
        <f t="shared" si="2"/>
        <v>269783</v>
      </c>
      <c r="D33" s="167">
        <v>761.17</v>
      </c>
      <c r="E33" s="142">
        <v>269783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1"/>
        <v>0</v>
      </c>
      <c r="C34" s="120">
        <f t="shared" si="2"/>
        <v>0</v>
      </c>
      <c r="D34" s="167">
        <v>0</v>
      </c>
      <c r="E34" s="142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1"/>
        <v>0</v>
      </c>
      <c r="C35" s="120">
        <f t="shared" si="2"/>
        <v>0</v>
      </c>
      <c r="D35" s="167">
        <v>0</v>
      </c>
      <c r="E35" s="142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1"/>
        <v>0</v>
      </c>
      <c r="C36" s="120">
        <f t="shared" si="2"/>
        <v>0</v>
      </c>
      <c r="D36" s="167">
        <v>0</v>
      </c>
      <c r="E36" s="142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1"/>
        <v>0</v>
      </c>
      <c r="C37" s="120">
        <f t="shared" si="2"/>
        <v>0</v>
      </c>
      <c r="D37" s="167">
        <v>0</v>
      </c>
      <c r="E37" s="142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1"/>
        <v>0</v>
      </c>
      <c r="C38" s="120">
        <f t="shared" si="2"/>
        <v>0</v>
      </c>
      <c r="D38" s="167">
        <v>0</v>
      </c>
      <c r="E38" s="142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1"/>
        <v>296.2</v>
      </c>
      <c r="C39" s="120">
        <f t="shared" si="2"/>
        <v>230840</v>
      </c>
      <c r="D39" s="167">
        <v>295.8</v>
      </c>
      <c r="E39" s="142">
        <v>230611</v>
      </c>
      <c r="F39" s="157">
        <v>0.4</v>
      </c>
      <c r="G39" s="155">
        <v>229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1"/>
        <v>0.3</v>
      </c>
      <c r="C40" s="120">
        <f t="shared" si="2"/>
        <v>254</v>
      </c>
      <c r="D40" s="167">
        <v>0</v>
      </c>
      <c r="E40" s="142">
        <v>0</v>
      </c>
      <c r="F40" s="157">
        <v>0.3</v>
      </c>
      <c r="G40" s="155">
        <v>254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1"/>
        <v>411.5</v>
      </c>
      <c r="C41" s="120">
        <f t="shared" si="2"/>
        <v>159372</v>
      </c>
      <c r="D41" s="167">
        <v>411.5</v>
      </c>
      <c r="E41" s="142">
        <v>159372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1"/>
        <v>755.9</v>
      </c>
      <c r="C42" s="120">
        <f t="shared" si="2"/>
        <v>291750</v>
      </c>
      <c r="D42" s="167">
        <v>755.9</v>
      </c>
      <c r="E42" s="142">
        <v>291750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1"/>
        <v>118.4</v>
      </c>
      <c r="C43" s="120">
        <f t="shared" si="2"/>
        <v>199213</v>
      </c>
      <c r="D43" s="167">
        <v>118.4</v>
      </c>
      <c r="E43" s="168">
        <v>199213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1"/>
        <v>829.3</v>
      </c>
      <c r="C44" s="120">
        <f t="shared" si="2"/>
        <v>823518</v>
      </c>
      <c r="D44" s="167">
        <v>767</v>
      </c>
      <c r="E44" s="142">
        <v>723135</v>
      </c>
      <c r="F44" s="157">
        <v>62.3</v>
      </c>
      <c r="G44" s="155">
        <v>100383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1"/>
        <v>3923</v>
      </c>
      <c r="C45" s="120">
        <f t="shared" si="2"/>
        <v>2802039</v>
      </c>
      <c r="D45" s="167">
        <v>3923</v>
      </c>
      <c r="E45" s="142">
        <v>2802039</v>
      </c>
      <c r="F45" s="157">
        <v>0</v>
      </c>
      <c r="G45" s="155">
        <v>0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1"/>
        <v>257.10000000000002</v>
      </c>
      <c r="C46" s="120">
        <f t="shared" si="2"/>
        <v>295454</v>
      </c>
      <c r="D46" s="167">
        <v>252.9</v>
      </c>
      <c r="E46" s="142">
        <v>291152</v>
      </c>
      <c r="F46" s="157">
        <v>4.2</v>
      </c>
      <c r="G46" s="155">
        <v>4302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1"/>
        <v>0</v>
      </c>
      <c r="C47" s="120">
        <f t="shared" si="2"/>
        <v>0</v>
      </c>
      <c r="D47" s="167">
        <v>0</v>
      </c>
      <c r="E47" s="142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49">
        <f t="shared" si="1"/>
        <v>5977.3</v>
      </c>
      <c r="C48" s="120">
        <f t="shared" si="2"/>
        <v>4446759</v>
      </c>
      <c r="D48" s="167">
        <v>5977.3</v>
      </c>
      <c r="E48" s="142">
        <v>4446759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1"/>
        <v>7.4</v>
      </c>
      <c r="C49" s="120">
        <f t="shared" si="2"/>
        <v>22050</v>
      </c>
      <c r="D49" s="167">
        <v>6.9</v>
      </c>
      <c r="E49" s="142">
        <v>20776</v>
      </c>
      <c r="F49" s="157">
        <v>0.5</v>
      </c>
      <c r="G49" s="155">
        <v>1274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1"/>
        <v>13.4</v>
      </c>
      <c r="C50" s="120">
        <f t="shared" si="2"/>
        <v>4255</v>
      </c>
      <c r="D50" s="167">
        <v>13.4</v>
      </c>
      <c r="E50" s="142">
        <v>4255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1"/>
        <v>181.8</v>
      </c>
      <c r="C51" s="120">
        <f t="shared" si="2"/>
        <v>108836</v>
      </c>
      <c r="D51" s="167">
        <v>181.4</v>
      </c>
      <c r="E51" s="142">
        <v>108757</v>
      </c>
      <c r="F51" s="157">
        <v>0.4</v>
      </c>
      <c r="G51" s="155">
        <v>79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f t="shared" si="1"/>
        <v>4970.2</v>
      </c>
      <c r="C52" s="120">
        <f t="shared" si="2"/>
        <v>3073311</v>
      </c>
      <c r="D52" s="167">
        <v>4961.8999999999996</v>
      </c>
      <c r="E52" s="142">
        <v>3055936</v>
      </c>
      <c r="F52" s="189">
        <v>8.3000000000000007</v>
      </c>
      <c r="G52" s="163">
        <v>17375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B53" s="190">
        <f>SUM(B9:B52)</f>
        <v>99828.237399999984</v>
      </c>
      <c r="C53" s="191">
        <f>SUM(C9:C52)</f>
        <v>22221382</v>
      </c>
      <c r="D53" s="188">
        <f>SUM(D9:D51)</f>
        <v>94750.609999999957</v>
      </c>
      <c r="E53" s="185">
        <f>SUM(E9:E51)</f>
        <v>19014773</v>
      </c>
      <c r="F53" s="185">
        <f>SUM(F9:F52)</f>
        <v>115.72739999999999</v>
      </c>
      <c r="G53" s="185">
        <f>SUM(G9:G52)</f>
        <v>150673</v>
      </c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D54" s="186">
        <f>D7-D53</f>
        <v>3433.3900000000431</v>
      </c>
      <c r="E54" s="187">
        <f>E7-E53</f>
        <v>1826123</v>
      </c>
      <c r="F54" s="136"/>
      <c r="G54" s="136"/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3779527559055118" right="0.78740157480314965" top="0.39370078740157483" bottom="0.78740157480314965" header="0.8" footer="0.51181102362204722"/>
  <pageSetup paperSize="8" scale="25" orientation="portrait" horizontalDpi="300" verticalDpi="300" r:id="rId1"/>
  <headerFooter>
    <oddHeader>&amp;L第６章　水産業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1"/>
  <sheetViews>
    <sheetView zoomScale="85" zoomScaleNormal="85" workbookViewId="0"/>
  </sheetViews>
  <sheetFormatPr defaultColWidth="12.25" defaultRowHeight="19.5" customHeight="1" x14ac:dyDescent="0.15"/>
  <cols>
    <col min="1" max="1" width="14.375" style="11" customWidth="1"/>
    <col min="2" max="2" width="8.375" style="11" bestFit="1" customWidth="1"/>
    <col min="3" max="3" width="12.75" style="11" customWidth="1"/>
    <col min="4" max="4" width="10.75" style="12" customWidth="1"/>
    <col min="5" max="5" width="8.375" style="11" bestFit="1" customWidth="1"/>
    <col min="6" max="6" width="11.375" style="11" bestFit="1" customWidth="1"/>
    <col min="7" max="7" width="11.25" style="11" customWidth="1"/>
    <col min="8" max="8" width="8.375" style="11" bestFit="1" customWidth="1"/>
    <col min="9" max="9" width="11.375" style="11" bestFit="1" customWidth="1"/>
    <col min="10" max="10" width="12.5" style="11" bestFit="1" customWidth="1"/>
    <col min="11" max="11" width="8.375" style="11" bestFit="1" customWidth="1"/>
    <col min="12" max="12" width="11.375" style="11" bestFit="1" customWidth="1"/>
    <col min="13" max="13" width="12.5" style="11" bestFit="1" customWidth="1"/>
    <col min="14" max="14" width="9.75" style="11" bestFit="1" customWidth="1"/>
    <col min="15" max="15" width="12.875" style="11" bestFit="1" customWidth="1"/>
    <col min="16" max="16" width="12.625" style="11" bestFit="1" customWidth="1"/>
    <col min="17" max="17" width="9.75" style="11" bestFit="1" customWidth="1"/>
    <col min="18" max="18" width="11.375" style="11" customWidth="1"/>
    <col min="19" max="19" width="12.625" style="11" bestFit="1" customWidth="1"/>
    <col min="20" max="20" width="8.375" style="11" customWidth="1"/>
    <col min="21" max="21" width="11.5" style="11" customWidth="1"/>
    <col min="22" max="22" width="12.5" style="11" customWidth="1"/>
    <col min="23" max="16384" width="12.25" style="11"/>
  </cols>
  <sheetData>
    <row r="2" spans="1:22" ht="19.5" customHeight="1" x14ac:dyDescent="0.15">
      <c r="A2" s="10" t="s">
        <v>26</v>
      </c>
    </row>
    <row r="4" spans="1:22" ht="19.5" customHeight="1" x14ac:dyDescent="0.15">
      <c r="A4" s="11" t="s">
        <v>115</v>
      </c>
      <c r="D4" s="13"/>
      <c r="G4" s="13"/>
      <c r="J4" s="12" t="s">
        <v>27</v>
      </c>
      <c r="M4" s="12"/>
      <c r="P4" s="12"/>
      <c r="V4" s="14" t="s">
        <v>28</v>
      </c>
    </row>
    <row r="5" spans="1:22" ht="19.5" customHeight="1" x14ac:dyDescent="0.15">
      <c r="A5" s="217" t="s">
        <v>29</v>
      </c>
      <c r="B5" s="214" t="s">
        <v>30</v>
      </c>
      <c r="C5" s="215"/>
      <c r="D5" s="216"/>
      <c r="E5" s="214" t="s">
        <v>31</v>
      </c>
      <c r="F5" s="215"/>
      <c r="G5" s="216"/>
      <c r="H5" s="214" t="s">
        <v>32</v>
      </c>
      <c r="I5" s="215"/>
      <c r="J5" s="216"/>
      <c r="K5" s="214" t="s">
        <v>33</v>
      </c>
      <c r="L5" s="215"/>
      <c r="M5" s="216"/>
      <c r="N5" s="214" t="s">
        <v>34</v>
      </c>
      <c r="O5" s="215"/>
      <c r="P5" s="216"/>
      <c r="Q5" s="214" t="s">
        <v>35</v>
      </c>
      <c r="R5" s="215"/>
      <c r="S5" s="216"/>
      <c r="T5" s="214" t="s">
        <v>36</v>
      </c>
      <c r="U5" s="215"/>
      <c r="V5" s="216"/>
    </row>
    <row r="6" spans="1:22" ht="19.5" customHeight="1" x14ac:dyDescent="0.15">
      <c r="A6" s="218"/>
      <c r="B6" s="15" t="s">
        <v>37</v>
      </c>
      <c r="C6" s="15" t="s">
        <v>38</v>
      </c>
      <c r="D6" s="17" t="s">
        <v>39</v>
      </c>
      <c r="E6" s="15" t="s">
        <v>37</v>
      </c>
      <c r="F6" s="15" t="s">
        <v>38</v>
      </c>
      <c r="G6" s="17" t="s">
        <v>39</v>
      </c>
      <c r="H6" s="15" t="s">
        <v>37</v>
      </c>
      <c r="I6" s="15" t="s">
        <v>38</v>
      </c>
      <c r="J6" s="17" t="s">
        <v>39</v>
      </c>
      <c r="K6" s="15" t="s">
        <v>37</v>
      </c>
      <c r="L6" s="15" t="s">
        <v>38</v>
      </c>
      <c r="M6" s="17" t="s">
        <v>39</v>
      </c>
      <c r="N6" s="15" t="s">
        <v>37</v>
      </c>
      <c r="O6" s="15" t="s">
        <v>38</v>
      </c>
      <c r="P6" s="17" t="s">
        <v>39</v>
      </c>
      <c r="Q6" s="15" t="s">
        <v>37</v>
      </c>
      <c r="R6" s="15" t="s">
        <v>38</v>
      </c>
      <c r="S6" s="17" t="s">
        <v>39</v>
      </c>
      <c r="T6" s="15" t="s">
        <v>37</v>
      </c>
      <c r="U6" s="15" t="s">
        <v>38</v>
      </c>
      <c r="V6" s="17" t="s">
        <v>39</v>
      </c>
    </row>
    <row r="7" spans="1:22" ht="19.5" customHeight="1" x14ac:dyDescent="0.15">
      <c r="A7" s="219"/>
      <c r="B7" s="16" t="s">
        <v>116</v>
      </c>
      <c r="C7" s="16" t="s">
        <v>40</v>
      </c>
      <c r="D7" s="19" t="s">
        <v>41</v>
      </c>
      <c r="E7" s="16" t="s">
        <v>117</v>
      </c>
      <c r="F7" s="16" t="s">
        <v>40</v>
      </c>
      <c r="G7" s="19" t="s">
        <v>41</v>
      </c>
      <c r="H7" s="16" t="s">
        <v>117</v>
      </c>
      <c r="I7" s="16" t="s">
        <v>40</v>
      </c>
      <c r="J7" s="19" t="s">
        <v>41</v>
      </c>
      <c r="K7" s="16" t="s">
        <v>117</v>
      </c>
      <c r="L7" s="16" t="s">
        <v>40</v>
      </c>
      <c r="M7" s="19" t="s">
        <v>41</v>
      </c>
      <c r="N7" s="16" t="s">
        <v>117</v>
      </c>
      <c r="O7" s="16" t="s">
        <v>40</v>
      </c>
      <c r="P7" s="19" t="s">
        <v>41</v>
      </c>
      <c r="Q7" s="16" t="s">
        <v>117</v>
      </c>
      <c r="R7" s="16" t="s">
        <v>40</v>
      </c>
      <c r="S7" s="19" t="s">
        <v>41</v>
      </c>
      <c r="T7" s="18" t="s">
        <v>117</v>
      </c>
      <c r="U7" s="18" t="s">
        <v>40</v>
      </c>
      <c r="V7" s="20" t="s">
        <v>41</v>
      </c>
    </row>
    <row r="8" spans="1:22" ht="19.5" customHeight="1" x14ac:dyDescent="0.15">
      <c r="A8" s="16" t="s">
        <v>42</v>
      </c>
      <c r="B8" s="21">
        <f>SUM(B10:B57)</f>
        <v>179621</v>
      </c>
      <c r="C8" s="21">
        <f>SUM(C10:C57)</f>
        <v>22129440</v>
      </c>
      <c r="D8" s="22">
        <f>C8/B8</f>
        <v>123.20073933448762</v>
      </c>
      <c r="E8" s="21">
        <f>SUM(E9:E57)</f>
        <v>135199</v>
      </c>
      <c r="F8" s="21">
        <f>SUM(F9:F57)</f>
        <v>19145173</v>
      </c>
      <c r="G8" s="22">
        <f>F8/E8</f>
        <v>141.60735656328819</v>
      </c>
      <c r="H8" s="21">
        <f>SUM(H9:H57)</f>
        <v>135369</v>
      </c>
      <c r="I8" s="21">
        <f>SUM(I9:I57)</f>
        <v>17779761</v>
      </c>
      <c r="J8" s="22">
        <f>I8/H8</f>
        <v>131.34292932650754</v>
      </c>
      <c r="K8" s="21">
        <f>SUM(K9:K57)</f>
        <v>168854</v>
      </c>
      <c r="L8" s="21">
        <f>SUM(L9:L57)</f>
        <v>18119061</v>
      </c>
      <c r="M8" s="22">
        <f>L8/K8</f>
        <v>107.30608099304725</v>
      </c>
      <c r="N8" s="21">
        <f>SUM(N9:N57)</f>
        <v>115987</v>
      </c>
      <c r="O8" s="21">
        <f>SUM(O9:O57)</f>
        <v>20207462</v>
      </c>
      <c r="P8" s="22">
        <v>174.2</v>
      </c>
      <c r="Q8" s="21">
        <f>SUM(Q9:Q57)</f>
        <v>135801</v>
      </c>
      <c r="R8" s="21">
        <f>SUM(R9:R57)</f>
        <v>17352656</v>
      </c>
      <c r="S8" s="22">
        <v>127.8</v>
      </c>
      <c r="T8" s="23">
        <f>SUM(T9:T57)</f>
        <v>127045</v>
      </c>
      <c r="U8" s="23">
        <f>SUM(U9:U57)</f>
        <v>19758364</v>
      </c>
      <c r="V8" s="24">
        <v>156</v>
      </c>
    </row>
    <row r="9" spans="1:22" ht="19.5" customHeight="1" x14ac:dyDescent="0.15">
      <c r="A9" s="25"/>
      <c r="B9" s="23" t="s">
        <v>118</v>
      </c>
      <c r="C9" s="23"/>
      <c r="D9" s="26"/>
      <c r="E9" s="23"/>
      <c r="F9" s="23"/>
      <c r="G9" s="26"/>
      <c r="H9" s="23"/>
      <c r="I9" s="23"/>
      <c r="J9" s="26"/>
      <c r="K9" s="23"/>
      <c r="L9" s="23"/>
      <c r="M9" s="26"/>
      <c r="N9" s="23"/>
      <c r="O9" s="23"/>
      <c r="P9" s="26"/>
      <c r="Q9" s="23"/>
      <c r="R9" s="23"/>
      <c r="S9" s="26"/>
      <c r="T9" s="23"/>
      <c r="U9" s="23"/>
      <c r="V9" s="26"/>
    </row>
    <row r="10" spans="1:22" ht="19.5" customHeight="1" x14ac:dyDescent="0.15">
      <c r="A10" s="16" t="s">
        <v>43</v>
      </c>
      <c r="B10" s="23">
        <v>11</v>
      </c>
      <c r="C10" s="23">
        <v>14746</v>
      </c>
      <c r="D10" s="26">
        <v>1324.5</v>
      </c>
      <c r="E10" s="23">
        <v>66</v>
      </c>
      <c r="F10" s="23">
        <v>22577</v>
      </c>
      <c r="G10" s="26">
        <v>341.4</v>
      </c>
      <c r="H10" s="23">
        <v>40</v>
      </c>
      <c r="I10" s="23">
        <v>40700</v>
      </c>
      <c r="J10" s="26">
        <v>1017.5</v>
      </c>
      <c r="K10" s="23">
        <v>21</v>
      </c>
      <c r="L10" s="23">
        <v>30997</v>
      </c>
      <c r="M10" s="27">
        <f>ROUNDDOWN(L10/K10,1)</f>
        <v>1476</v>
      </c>
      <c r="N10" s="23">
        <v>49</v>
      </c>
      <c r="O10" s="23">
        <v>24333</v>
      </c>
      <c r="P10" s="27">
        <v>496.5</v>
      </c>
      <c r="Q10" s="23">
        <v>51</v>
      </c>
      <c r="R10" s="23">
        <v>63051</v>
      </c>
      <c r="S10" s="27">
        <v>1229.4000000000001</v>
      </c>
      <c r="T10" s="23">
        <v>175</v>
      </c>
      <c r="U10" s="23">
        <v>58367</v>
      </c>
      <c r="V10" s="27">
        <v>334</v>
      </c>
    </row>
    <row r="11" spans="1:22" ht="19.5" customHeight="1" x14ac:dyDescent="0.15">
      <c r="A11" s="16" t="s">
        <v>44</v>
      </c>
      <c r="B11" s="23">
        <v>6663</v>
      </c>
      <c r="C11" s="23">
        <v>1845982</v>
      </c>
      <c r="D11" s="26">
        <v>277</v>
      </c>
      <c r="E11" s="23">
        <v>6102</v>
      </c>
      <c r="F11" s="23">
        <v>1878180</v>
      </c>
      <c r="G11" s="26">
        <v>307.8</v>
      </c>
      <c r="H11" s="23">
        <v>6849</v>
      </c>
      <c r="I11" s="23">
        <v>1804124</v>
      </c>
      <c r="J11" s="26">
        <v>263.39999999999998</v>
      </c>
      <c r="K11" s="23">
        <v>3475</v>
      </c>
      <c r="L11" s="23">
        <v>1411896</v>
      </c>
      <c r="M11" s="27">
        <f>ROUNDDOWN(L11/K11,1)</f>
        <v>406.3</v>
      </c>
      <c r="N11" s="23">
        <v>3493</v>
      </c>
      <c r="O11" s="23">
        <v>1579434</v>
      </c>
      <c r="P11" s="27">
        <v>452.2</v>
      </c>
      <c r="Q11" s="23">
        <v>4297</v>
      </c>
      <c r="R11" s="23">
        <v>1770161</v>
      </c>
      <c r="S11" s="27">
        <v>412</v>
      </c>
      <c r="T11" s="23">
        <v>5313</v>
      </c>
      <c r="U11" s="23">
        <v>1832074</v>
      </c>
      <c r="V11" s="27">
        <v>345</v>
      </c>
    </row>
    <row r="12" spans="1:22" ht="19.5" customHeight="1" x14ac:dyDescent="0.15">
      <c r="A12" s="16" t="s">
        <v>45</v>
      </c>
      <c r="B12" s="23">
        <v>7309</v>
      </c>
      <c r="C12" s="23">
        <v>629782</v>
      </c>
      <c r="D12" s="26">
        <v>86.2</v>
      </c>
      <c r="E12" s="23">
        <v>4878</v>
      </c>
      <c r="F12" s="23">
        <v>417874</v>
      </c>
      <c r="G12" s="26">
        <v>85.7</v>
      </c>
      <c r="H12" s="23">
        <v>5060</v>
      </c>
      <c r="I12" s="23">
        <v>350595</v>
      </c>
      <c r="J12" s="26">
        <v>69.3</v>
      </c>
      <c r="K12" s="23">
        <v>3788</v>
      </c>
      <c r="L12" s="23">
        <v>360325</v>
      </c>
      <c r="M12" s="27">
        <f>ROUNDDOWN(L12/K12,1)</f>
        <v>95.1</v>
      </c>
      <c r="N12" s="23">
        <v>1624</v>
      </c>
      <c r="O12" s="23">
        <v>202346</v>
      </c>
      <c r="P12" s="27">
        <v>124.6</v>
      </c>
      <c r="Q12" s="23">
        <v>1046</v>
      </c>
      <c r="R12" s="23">
        <v>127734</v>
      </c>
      <c r="S12" s="27">
        <v>122.1</v>
      </c>
      <c r="T12" s="23">
        <v>891</v>
      </c>
      <c r="U12" s="23">
        <v>89359</v>
      </c>
      <c r="V12" s="27">
        <v>100</v>
      </c>
    </row>
    <row r="13" spans="1:22" ht="19.5" customHeight="1" x14ac:dyDescent="0.15">
      <c r="A13" s="16" t="s">
        <v>46</v>
      </c>
      <c r="B13" s="23">
        <v>23630</v>
      </c>
      <c r="C13" s="23">
        <v>727263</v>
      </c>
      <c r="D13" s="26">
        <v>30.8</v>
      </c>
      <c r="E13" s="23">
        <v>20264</v>
      </c>
      <c r="F13" s="23">
        <v>641944</v>
      </c>
      <c r="G13" s="26">
        <v>31.7</v>
      </c>
      <c r="H13" s="23">
        <v>21196</v>
      </c>
      <c r="I13" s="23">
        <v>559799</v>
      </c>
      <c r="J13" s="26">
        <v>26.4</v>
      </c>
      <c r="K13" s="23">
        <v>20242</v>
      </c>
      <c r="L13" s="23">
        <v>629419</v>
      </c>
      <c r="M13" s="27">
        <f>ROUNDDOWN(L13/K13,1)</f>
        <v>31</v>
      </c>
      <c r="N13" s="23">
        <v>14172</v>
      </c>
      <c r="O13" s="23">
        <v>610671</v>
      </c>
      <c r="P13" s="27">
        <v>43.1</v>
      </c>
      <c r="Q13" s="23">
        <v>19535</v>
      </c>
      <c r="R13" s="23">
        <v>763317</v>
      </c>
      <c r="S13" s="27">
        <v>39.1</v>
      </c>
      <c r="T13" s="23">
        <v>22226</v>
      </c>
      <c r="U13" s="23">
        <v>995598</v>
      </c>
      <c r="V13" s="27">
        <v>45</v>
      </c>
    </row>
    <row r="14" spans="1:22" ht="19.5" customHeight="1" x14ac:dyDescent="0.15">
      <c r="A14" s="16" t="s">
        <v>47</v>
      </c>
      <c r="B14" s="23">
        <v>2</v>
      </c>
      <c r="C14" s="23">
        <v>345</v>
      </c>
      <c r="D14" s="28">
        <v>871.2</v>
      </c>
      <c r="E14" s="23">
        <v>9</v>
      </c>
      <c r="F14" s="23">
        <v>9273</v>
      </c>
      <c r="G14" s="28">
        <v>1036.2</v>
      </c>
      <c r="H14" s="23">
        <v>1</v>
      </c>
      <c r="I14" s="23">
        <v>1246</v>
      </c>
      <c r="J14" s="28">
        <v>1246.8</v>
      </c>
      <c r="K14" s="23">
        <v>0</v>
      </c>
      <c r="L14" s="23">
        <v>245</v>
      </c>
      <c r="M14" s="27">
        <v>0</v>
      </c>
      <c r="N14" s="23">
        <v>2</v>
      </c>
      <c r="O14" s="23">
        <v>1961</v>
      </c>
      <c r="P14" s="27">
        <v>980.5</v>
      </c>
      <c r="Q14" s="23">
        <v>8</v>
      </c>
      <c r="R14" s="23">
        <v>6507</v>
      </c>
      <c r="S14" s="27">
        <v>829</v>
      </c>
      <c r="T14" s="23">
        <v>1</v>
      </c>
      <c r="U14" s="23">
        <v>512</v>
      </c>
      <c r="V14" s="27">
        <v>547</v>
      </c>
    </row>
    <row r="15" spans="1:22" ht="19.5" customHeight="1" x14ac:dyDescent="0.15">
      <c r="A15" s="29"/>
      <c r="B15" s="23"/>
      <c r="C15" s="23"/>
      <c r="D15" s="26"/>
      <c r="E15" s="23"/>
      <c r="F15" s="23"/>
      <c r="G15" s="26"/>
      <c r="H15" s="23"/>
      <c r="I15" s="23"/>
      <c r="J15" s="26"/>
      <c r="K15" s="23"/>
      <c r="L15" s="23"/>
      <c r="M15" s="27"/>
      <c r="N15" s="23"/>
      <c r="O15" s="23"/>
      <c r="P15" s="27"/>
      <c r="Q15" s="23"/>
      <c r="R15" s="23"/>
      <c r="S15" s="27"/>
      <c r="T15" s="23"/>
      <c r="U15" s="23"/>
      <c r="V15" s="27"/>
    </row>
    <row r="16" spans="1:22" ht="19.5" customHeight="1" x14ac:dyDescent="0.15">
      <c r="A16" s="16" t="s">
        <v>48</v>
      </c>
      <c r="B16" s="30"/>
      <c r="C16" s="30"/>
      <c r="D16" s="31"/>
      <c r="E16" s="30"/>
      <c r="F16" s="30"/>
      <c r="G16" s="31"/>
      <c r="H16" s="30"/>
      <c r="I16" s="30"/>
      <c r="J16" s="31"/>
      <c r="K16" s="30"/>
      <c r="L16" s="30"/>
      <c r="M16" s="27"/>
      <c r="N16" s="30"/>
      <c r="O16" s="30"/>
      <c r="P16" s="27"/>
      <c r="Q16" s="30"/>
      <c r="R16" s="30"/>
      <c r="S16" s="27"/>
      <c r="T16" s="30"/>
      <c r="U16" s="30"/>
      <c r="V16" s="27"/>
    </row>
    <row r="17" spans="1:22" ht="19.5" customHeight="1" x14ac:dyDescent="0.15">
      <c r="A17" s="16" t="s">
        <v>49</v>
      </c>
      <c r="B17" s="23">
        <v>83</v>
      </c>
      <c r="C17" s="23">
        <v>56840</v>
      </c>
      <c r="D17" s="26">
        <v>683.5</v>
      </c>
      <c r="E17" s="23">
        <v>38</v>
      </c>
      <c r="F17" s="23">
        <v>32887</v>
      </c>
      <c r="G17" s="26">
        <v>870.7</v>
      </c>
      <c r="H17" s="23">
        <v>24</v>
      </c>
      <c r="I17" s="23">
        <v>24660</v>
      </c>
      <c r="J17" s="26">
        <v>1008.7</v>
      </c>
      <c r="K17" s="23">
        <v>20</v>
      </c>
      <c r="L17" s="23">
        <v>19507</v>
      </c>
      <c r="M17" s="27">
        <f>ROUNDDOWN(L17/K17,1)</f>
        <v>975.3</v>
      </c>
      <c r="N17" s="23">
        <v>17</v>
      </c>
      <c r="O17" s="23">
        <v>18457</v>
      </c>
      <c r="P17" s="27">
        <v>1085.7</v>
      </c>
      <c r="Q17" s="23">
        <v>29</v>
      </c>
      <c r="R17" s="23">
        <v>22347</v>
      </c>
      <c r="S17" s="27">
        <v>768.9</v>
      </c>
      <c r="T17" s="23">
        <v>8</v>
      </c>
      <c r="U17" s="23">
        <v>12885</v>
      </c>
      <c r="V17" s="27">
        <v>1598</v>
      </c>
    </row>
    <row r="18" spans="1:22" ht="19.5" customHeight="1" x14ac:dyDescent="0.15">
      <c r="A18" s="16" t="s">
        <v>50</v>
      </c>
      <c r="B18" s="23">
        <v>168</v>
      </c>
      <c r="C18" s="23">
        <v>430212</v>
      </c>
      <c r="D18" s="28">
        <v>2552.6</v>
      </c>
      <c r="E18" s="23">
        <v>119</v>
      </c>
      <c r="F18" s="23">
        <v>303017</v>
      </c>
      <c r="G18" s="28">
        <v>2550.3000000000002</v>
      </c>
      <c r="H18" s="23">
        <v>149</v>
      </c>
      <c r="I18" s="23">
        <v>410327</v>
      </c>
      <c r="J18" s="28">
        <v>2753.9</v>
      </c>
      <c r="K18" s="23">
        <v>136</v>
      </c>
      <c r="L18" s="23">
        <v>356633</v>
      </c>
      <c r="M18" s="27">
        <f>ROUNDDOWN(L18/K18,1)</f>
        <v>2622.3</v>
      </c>
      <c r="N18" s="23">
        <v>157</v>
      </c>
      <c r="O18" s="23">
        <v>445998</v>
      </c>
      <c r="P18" s="27">
        <v>2840.8</v>
      </c>
      <c r="Q18" s="23">
        <v>181</v>
      </c>
      <c r="R18" s="23">
        <v>495782</v>
      </c>
      <c r="S18" s="27">
        <v>2742.2</v>
      </c>
      <c r="T18" s="23">
        <v>148</v>
      </c>
      <c r="U18" s="23">
        <v>474526</v>
      </c>
      <c r="V18" s="27">
        <v>3202</v>
      </c>
    </row>
    <row r="19" spans="1:22" ht="19.5" customHeight="1" x14ac:dyDescent="0.15">
      <c r="A19" s="16" t="s">
        <v>51</v>
      </c>
      <c r="B19" s="23"/>
      <c r="C19" s="23"/>
      <c r="D19" s="26"/>
      <c r="E19" s="23"/>
      <c r="F19" s="23"/>
      <c r="G19" s="26"/>
      <c r="H19" s="23"/>
      <c r="I19" s="23"/>
      <c r="J19" s="26"/>
      <c r="K19" s="23">
        <v>125</v>
      </c>
      <c r="L19" s="23">
        <v>31094</v>
      </c>
      <c r="M19" s="27">
        <f>ROUNDDOWN(L19/K19,1)</f>
        <v>248.7</v>
      </c>
      <c r="N19" s="23"/>
      <c r="O19" s="23"/>
      <c r="P19" s="27"/>
      <c r="Q19" s="23"/>
      <c r="R19" s="23"/>
      <c r="S19" s="27"/>
      <c r="T19" s="23"/>
      <c r="U19" s="23"/>
      <c r="V19" s="27"/>
    </row>
    <row r="20" spans="1:22" ht="19.5" customHeight="1" x14ac:dyDescent="0.15">
      <c r="A20" s="16" t="s">
        <v>52</v>
      </c>
      <c r="B20" s="23">
        <v>60</v>
      </c>
      <c r="C20" s="23">
        <v>7605</v>
      </c>
      <c r="D20" s="26">
        <v>126.5</v>
      </c>
      <c r="E20" s="23">
        <v>32</v>
      </c>
      <c r="F20" s="23">
        <v>2539</v>
      </c>
      <c r="G20" s="26">
        <v>80.8</v>
      </c>
      <c r="H20" s="23">
        <v>132</v>
      </c>
      <c r="I20" s="23">
        <v>8525</v>
      </c>
      <c r="J20" s="26">
        <v>64.599999999999994</v>
      </c>
      <c r="K20" s="23">
        <v>90</v>
      </c>
      <c r="L20" s="23">
        <v>5158</v>
      </c>
      <c r="M20" s="27">
        <f>ROUNDDOWN(L20/K20,1)</f>
        <v>57.3</v>
      </c>
      <c r="N20" s="23">
        <v>41</v>
      </c>
      <c r="O20" s="23">
        <v>2960</v>
      </c>
      <c r="P20" s="27">
        <v>72.099999999999994</v>
      </c>
      <c r="Q20" s="23">
        <v>22</v>
      </c>
      <c r="R20" s="23">
        <v>1675</v>
      </c>
      <c r="S20" s="27">
        <v>74.900000000000006</v>
      </c>
      <c r="T20" s="23">
        <v>30</v>
      </c>
      <c r="U20" s="23">
        <v>4528</v>
      </c>
      <c r="V20" s="27">
        <v>153</v>
      </c>
    </row>
    <row r="21" spans="1:22" ht="19.5" customHeight="1" x14ac:dyDescent="0.15">
      <c r="A21" s="16"/>
      <c r="B21" s="23"/>
      <c r="C21" s="23"/>
      <c r="D21" s="26"/>
      <c r="E21" s="23"/>
      <c r="F21" s="23"/>
      <c r="G21" s="26"/>
      <c r="H21" s="23"/>
      <c r="I21" s="23"/>
      <c r="J21" s="26"/>
      <c r="K21" s="23"/>
      <c r="L21" s="23"/>
      <c r="M21" s="27"/>
      <c r="N21" s="23"/>
      <c r="O21" s="23"/>
      <c r="P21" s="27"/>
      <c r="Q21" s="23"/>
      <c r="R21" s="23"/>
      <c r="S21" s="27"/>
      <c r="T21" s="23"/>
      <c r="U21" s="23"/>
      <c r="V21" s="27"/>
    </row>
    <row r="22" spans="1:22" ht="19.5" customHeight="1" x14ac:dyDescent="0.15">
      <c r="A22" s="16" t="s">
        <v>53</v>
      </c>
      <c r="B22" s="23">
        <v>55</v>
      </c>
      <c r="C22" s="23">
        <v>86942</v>
      </c>
      <c r="D22" s="28">
        <v>1583.2</v>
      </c>
      <c r="E22" s="23">
        <v>58</v>
      </c>
      <c r="F22" s="23">
        <v>86352</v>
      </c>
      <c r="G22" s="28">
        <v>1491.6</v>
      </c>
      <c r="H22" s="23">
        <v>54</v>
      </c>
      <c r="I22" s="23">
        <v>65498</v>
      </c>
      <c r="J22" s="28">
        <v>1202.8</v>
      </c>
      <c r="K22" s="23">
        <v>56</v>
      </c>
      <c r="L22" s="23">
        <v>67440</v>
      </c>
      <c r="M22" s="27">
        <f>ROUNDDOWN(L22/K22,1)</f>
        <v>1204.2</v>
      </c>
      <c r="N22" s="23">
        <v>51</v>
      </c>
      <c r="O22" s="23">
        <v>53015</v>
      </c>
      <c r="P22" s="27">
        <v>1039.5</v>
      </c>
      <c r="Q22" s="23">
        <v>56</v>
      </c>
      <c r="R22" s="23">
        <v>62413</v>
      </c>
      <c r="S22" s="27">
        <v>1108.4000000000001</v>
      </c>
      <c r="T22" s="23">
        <v>46</v>
      </c>
      <c r="U22" s="23">
        <v>58692</v>
      </c>
      <c r="V22" s="27">
        <v>1288</v>
      </c>
    </row>
    <row r="23" spans="1:22" ht="19.5" customHeight="1" x14ac:dyDescent="0.15">
      <c r="A23" s="16" t="s">
        <v>54</v>
      </c>
      <c r="B23" s="30"/>
      <c r="C23" s="30"/>
      <c r="D23" s="31"/>
      <c r="E23" s="30"/>
      <c r="F23" s="30"/>
      <c r="G23" s="31"/>
      <c r="H23" s="30" t="s">
        <v>118</v>
      </c>
      <c r="I23" s="30"/>
      <c r="J23" s="31"/>
      <c r="K23" s="30" t="s">
        <v>118</v>
      </c>
      <c r="L23" s="30"/>
      <c r="M23" s="27"/>
      <c r="N23" s="30"/>
      <c r="O23" s="30"/>
      <c r="P23" s="27"/>
      <c r="Q23" s="30"/>
      <c r="R23" s="30"/>
      <c r="S23" s="27"/>
      <c r="T23" s="30"/>
      <c r="U23" s="30"/>
      <c r="V23" s="27"/>
    </row>
    <row r="24" spans="1:22" ht="19.5" customHeight="1" x14ac:dyDescent="0.15">
      <c r="A24" s="16" t="s">
        <v>55</v>
      </c>
      <c r="B24" s="23">
        <v>91</v>
      </c>
      <c r="C24" s="23">
        <v>19382</v>
      </c>
      <c r="D24" s="26">
        <v>213.5</v>
      </c>
      <c r="E24" s="23">
        <v>34</v>
      </c>
      <c r="F24" s="23">
        <v>7195</v>
      </c>
      <c r="G24" s="26">
        <v>213.8</v>
      </c>
      <c r="H24" s="23">
        <v>24</v>
      </c>
      <c r="I24" s="23">
        <v>5513</v>
      </c>
      <c r="J24" s="26">
        <v>225.8</v>
      </c>
      <c r="K24" s="23">
        <v>54</v>
      </c>
      <c r="L24" s="23">
        <v>7103</v>
      </c>
      <c r="M24" s="27">
        <f>ROUNDDOWN(L24/K24,1)</f>
        <v>131.5</v>
      </c>
      <c r="N24" s="23">
        <v>146</v>
      </c>
      <c r="O24" s="23">
        <v>20666</v>
      </c>
      <c r="P24" s="27">
        <v>141.5</v>
      </c>
      <c r="Q24" s="23">
        <v>9</v>
      </c>
      <c r="R24" s="23">
        <v>1350</v>
      </c>
      <c r="S24" s="27">
        <v>151.80000000000001</v>
      </c>
      <c r="T24" s="23">
        <v>27</v>
      </c>
      <c r="U24" s="23">
        <v>3812</v>
      </c>
      <c r="V24" s="27">
        <v>140</v>
      </c>
    </row>
    <row r="25" spans="1:22" ht="19.5" customHeight="1" x14ac:dyDescent="0.15">
      <c r="A25" s="16" t="s">
        <v>56</v>
      </c>
      <c r="B25" s="23">
        <v>81</v>
      </c>
      <c r="C25" s="23">
        <v>36911</v>
      </c>
      <c r="D25" s="26">
        <v>457.9</v>
      </c>
      <c r="E25" s="23">
        <v>56</v>
      </c>
      <c r="F25" s="23">
        <v>29845</v>
      </c>
      <c r="G25" s="26">
        <v>533.4</v>
      </c>
      <c r="H25" s="23">
        <v>37</v>
      </c>
      <c r="I25" s="23">
        <v>13056</v>
      </c>
      <c r="J25" s="26">
        <v>351.6</v>
      </c>
      <c r="K25" s="23">
        <v>17</v>
      </c>
      <c r="L25" s="23">
        <v>4890</v>
      </c>
      <c r="M25" s="27">
        <f>ROUNDDOWN(L25/K25,1)</f>
        <v>287.60000000000002</v>
      </c>
      <c r="N25" s="23">
        <v>375</v>
      </c>
      <c r="O25" s="23">
        <v>152141</v>
      </c>
      <c r="P25" s="27">
        <v>405.7</v>
      </c>
      <c r="Q25" s="23">
        <v>90</v>
      </c>
      <c r="R25" s="23">
        <v>47983</v>
      </c>
      <c r="S25" s="27">
        <v>533.70000000000005</v>
      </c>
      <c r="T25" s="23">
        <v>1</v>
      </c>
      <c r="U25" s="23">
        <v>262</v>
      </c>
      <c r="V25" s="27">
        <v>348</v>
      </c>
    </row>
    <row r="26" spans="1:22" ht="19.5" customHeight="1" x14ac:dyDescent="0.15">
      <c r="A26" s="16" t="s">
        <v>57</v>
      </c>
      <c r="B26" s="30"/>
      <c r="C26" s="30"/>
      <c r="D26" s="31"/>
      <c r="E26" s="30"/>
      <c r="F26" s="30"/>
      <c r="G26" s="31"/>
      <c r="H26" s="30"/>
      <c r="I26" s="30"/>
      <c r="J26" s="31"/>
      <c r="K26" s="30"/>
      <c r="L26" s="30"/>
      <c r="M26" s="27"/>
      <c r="N26" s="30"/>
      <c r="O26" s="30"/>
      <c r="P26" s="27"/>
      <c r="Q26" s="30"/>
      <c r="R26" s="30"/>
      <c r="S26" s="27"/>
      <c r="T26" s="30"/>
      <c r="U26" s="30"/>
      <c r="V26" s="27"/>
    </row>
    <row r="27" spans="1:22" ht="19.5" customHeight="1" x14ac:dyDescent="0.15">
      <c r="A27" s="16"/>
      <c r="B27" s="23"/>
      <c r="C27" s="23"/>
      <c r="D27" s="26"/>
      <c r="E27" s="23"/>
      <c r="F27" s="23"/>
      <c r="G27" s="26"/>
      <c r="H27" s="23"/>
      <c r="I27" s="23"/>
      <c r="J27" s="26"/>
      <c r="K27" s="23"/>
      <c r="L27" s="23"/>
      <c r="M27" s="27"/>
      <c r="N27" s="23"/>
      <c r="O27" s="23"/>
      <c r="P27" s="27"/>
      <c r="Q27" s="23"/>
      <c r="R27" s="23"/>
      <c r="S27" s="27"/>
      <c r="T27" s="23"/>
      <c r="U27" s="23"/>
      <c r="V27" s="27"/>
    </row>
    <row r="28" spans="1:22" ht="19.5" customHeight="1" x14ac:dyDescent="0.15">
      <c r="A28" s="16" t="s">
        <v>58</v>
      </c>
      <c r="B28" s="30"/>
      <c r="C28" s="30"/>
      <c r="D28" s="31"/>
      <c r="E28" s="30"/>
      <c r="F28" s="30"/>
      <c r="G28" s="31"/>
      <c r="H28" s="30"/>
      <c r="I28" s="30"/>
      <c r="J28" s="31"/>
      <c r="K28" s="30"/>
      <c r="L28" s="30"/>
      <c r="M28" s="27"/>
      <c r="N28" s="30"/>
      <c r="O28" s="30"/>
      <c r="P28" s="27"/>
      <c r="Q28" s="30"/>
      <c r="R28" s="30"/>
      <c r="S28" s="27"/>
      <c r="T28" s="30"/>
      <c r="U28" s="30"/>
      <c r="V28" s="27"/>
    </row>
    <row r="29" spans="1:22" ht="19.5" customHeight="1" x14ac:dyDescent="0.15">
      <c r="A29" s="16" t="s">
        <v>59</v>
      </c>
      <c r="B29" s="23">
        <v>818</v>
      </c>
      <c r="C29" s="23">
        <v>435831</v>
      </c>
      <c r="D29" s="26">
        <v>532.5</v>
      </c>
      <c r="E29" s="23">
        <v>824</v>
      </c>
      <c r="F29" s="23">
        <v>432245</v>
      </c>
      <c r="G29" s="26">
        <v>524.29999999999995</v>
      </c>
      <c r="H29" s="23">
        <v>765</v>
      </c>
      <c r="I29" s="23">
        <v>391236</v>
      </c>
      <c r="J29" s="26">
        <v>511.5</v>
      </c>
      <c r="K29" s="23">
        <v>748</v>
      </c>
      <c r="L29" s="23">
        <v>426533</v>
      </c>
      <c r="M29" s="27">
        <f>ROUNDDOWN(L29/K29,1)</f>
        <v>570.20000000000005</v>
      </c>
      <c r="N29" s="23">
        <v>826</v>
      </c>
      <c r="O29" s="23">
        <v>388192</v>
      </c>
      <c r="P29" s="27">
        <v>469.9</v>
      </c>
      <c r="Q29" s="23">
        <v>813</v>
      </c>
      <c r="R29" s="23">
        <v>416074</v>
      </c>
      <c r="S29" s="27">
        <v>512</v>
      </c>
      <c r="T29" s="23">
        <v>815</v>
      </c>
      <c r="U29" s="23">
        <v>366584</v>
      </c>
      <c r="V29" s="27">
        <v>450</v>
      </c>
    </row>
    <row r="30" spans="1:22" ht="19.5" customHeight="1" x14ac:dyDescent="0.15">
      <c r="A30" s="16" t="s">
        <v>60</v>
      </c>
      <c r="B30" s="23">
        <v>120</v>
      </c>
      <c r="C30" s="23">
        <v>24695</v>
      </c>
      <c r="D30" s="26">
        <v>206.1</v>
      </c>
      <c r="E30" s="23">
        <v>295</v>
      </c>
      <c r="F30" s="23">
        <v>90097</v>
      </c>
      <c r="G30" s="26">
        <v>305.7</v>
      </c>
      <c r="H30" s="23">
        <v>583</v>
      </c>
      <c r="I30" s="23">
        <v>93361</v>
      </c>
      <c r="J30" s="26">
        <v>160.19999999999999</v>
      </c>
      <c r="K30" s="23">
        <v>693</v>
      </c>
      <c r="L30" s="23">
        <v>115207</v>
      </c>
      <c r="M30" s="27">
        <f>ROUNDDOWN(L30/K30,1)</f>
        <v>166.2</v>
      </c>
      <c r="N30" s="23">
        <v>478</v>
      </c>
      <c r="O30" s="23">
        <v>90339</v>
      </c>
      <c r="P30" s="27">
        <v>189</v>
      </c>
      <c r="Q30" s="23">
        <v>438</v>
      </c>
      <c r="R30" s="23">
        <v>63798</v>
      </c>
      <c r="S30" s="27">
        <v>145.5</v>
      </c>
      <c r="T30" s="23">
        <v>212</v>
      </c>
      <c r="U30" s="23">
        <v>35543</v>
      </c>
      <c r="V30" s="27">
        <v>168</v>
      </c>
    </row>
    <row r="31" spans="1:22" ht="19.5" customHeight="1" x14ac:dyDescent="0.15">
      <c r="A31" s="16" t="s">
        <v>61</v>
      </c>
      <c r="B31" s="23">
        <v>24</v>
      </c>
      <c r="C31" s="23">
        <v>19074</v>
      </c>
      <c r="D31" s="27">
        <v>789.2</v>
      </c>
      <c r="E31" s="23">
        <v>542</v>
      </c>
      <c r="F31" s="23">
        <v>103611</v>
      </c>
      <c r="G31" s="27">
        <v>191.1</v>
      </c>
      <c r="H31" s="23">
        <v>2976</v>
      </c>
      <c r="I31" s="23">
        <v>403687</v>
      </c>
      <c r="J31" s="27">
        <v>135.6</v>
      </c>
      <c r="K31" s="23">
        <v>1406</v>
      </c>
      <c r="L31" s="23">
        <v>456110</v>
      </c>
      <c r="M31" s="27">
        <f>ROUNDDOWN(L31/K31,1)</f>
        <v>324.39999999999998</v>
      </c>
      <c r="N31" s="23">
        <v>307</v>
      </c>
      <c r="O31" s="23">
        <v>149908</v>
      </c>
      <c r="P31" s="27">
        <v>488.2</v>
      </c>
      <c r="Q31" s="23">
        <v>147</v>
      </c>
      <c r="R31" s="23">
        <v>23186</v>
      </c>
      <c r="S31" s="27">
        <v>157.5</v>
      </c>
      <c r="T31" s="23">
        <v>79</v>
      </c>
      <c r="U31" s="23">
        <v>20072</v>
      </c>
      <c r="V31" s="27">
        <v>255</v>
      </c>
    </row>
    <row r="32" spans="1:22" ht="19.5" customHeight="1" x14ac:dyDescent="0.15">
      <c r="A32" s="16" t="s">
        <v>62</v>
      </c>
      <c r="B32" s="23">
        <v>912</v>
      </c>
      <c r="C32" s="23">
        <v>295616</v>
      </c>
      <c r="D32" s="26">
        <v>324.10000000000002</v>
      </c>
      <c r="E32" s="23">
        <v>723</v>
      </c>
      <c r="F32" s="23">
        <v>286306</v>
      </c>
      <c r="G32" s="26">
        <v>395.8</v>
      </c>
      <c r="H32" s="23">
        <v>912</v>
      </c>
      <c r="I32" s="23">
        <v>315608</v>
      </c>
      <c r="J32" s="26">
        <v>346.1</v>
      </c>
      <c r="K32" s="23">
        <v>1757</v>
      </c>
      <c r="L32" s="23">
        <v>399181</v>
      </c>
      <c r="M32" s="27">
        <f>ROUNDDOWN(L32/K32,1)</f>
        <v>227.1</v>
      </c>
      <c r="N32" s="23">
        <v>2444</v>
      </c>
      <c r="O32" s="23">
        <v>608379</v>
      </c>
      <c r="P32" s="27">
        <v>248.9</v>
      </c>
      <c r="Q32" s="23">
        <v>2219</v>
      </c>
      <c r="R32" s="23">
        <v>372189</v>
      </c>
      <c r="S32" s="27">
        <v>167.7</v>
      </c>
      <c r="T32" s="23">
        <v>3123</v>
      </c>
      <c r="U32" s="23">
        <v>963303</v>
      </c>
      <c r="V32" s="27">
        <v>302</v>
      </c>
    </row>
    <row r="33" spans="1:22" ht="19.5" customHeight="1" x14ac:dyDescent="0.15">
      <c r="A33" s="16"/>
      <c r="B33" s="23"/>
      <c r="C33" s="23"/>
      <c r="D33" s="26"/>
      <c r="E33" s="23"/>
      <c r="F33" s="23"/>
      <c r="G33" s="26"/>
      <c r="H33" s="23"/>
      <c r="I33" s="23"/>
      <c r="J33" s="26"/>
      <c r="K33" s="23"/>
      <c r="L33" s="23"/>
      <c r="M33" s="27"/>
      <c r="N33" s="23"/>
      <c r="O33" s="23"/>
      <c r="P33" s="27"/>
      <c r="Q33" s="23"/>
      <c r="R33" s="23"/>
      <c r="S33" s="27"/>
      <c r="T33" s="23"/>
      <c r="U33" s="23"/>
      <c r="V33" s="27"/>
    </row>
    <row r="34" spans="1:22" ht="19.5" customHeight="1" x14ac:dyDescent="0.15">
      <c r="A34" s="16" t="s">
        <v>63</v>
      </c>
      <c r="B34" s="23">
        <v>177</v>
      </c>
      <c r="C34" s="23">
        <v>116913</v>
      </c>
      <c r="D34" s="26">
        <v>662.3</v>
      </c>
      <c r="E34" s="23">
        <v>211</v>
      </c>
      <c r="F34" s="23">
        <v>144826</v>
      </c>
      <c r="G34" s="26">
        <v>686.2</v>
      </c>
      <c r="H34" s="23">
        <v>111</v>
      </c>
      <c r="I34" s="23">
        <v>72161</v>
      </c>
      <c r="J34" s="26">
        <v>650.1</v>
      </c>
      <c r="K34" s="23">
        <v>80</v>
      </c>
      <c r="L34" s="23">
        <v>62263</v>
      </c>
      <c r="M34" s="27">
        <f>ROUNDDOWN(L34/K34,1)</f>
        <v>778.2</v>
      </c>
      <c r="N34" s="23">
        <v>138</v>
      </c>
      <c r="O34" s="23">
        <v>65147</v>
      </c>
      <c r="P34" s="27">
        <v>472</v>
      </c>
      <c r="Q34" s="23">
        <v>101</v>
      </c>
      <c r="R34" s="23">
        <v>51327</v>
      </c>
      <c r="S34" s="27">
        <v>506.4</v>
      </c>
      <c r="T34" s="23">
        <v>97</v>
      </c>
      <c r="U34" s="23">
        <v>55960</v>
      </c>
      <c r="V34" s="27">
        <v>616</v>
      </c>
    </row>
    <row r="35" spans="1:22" ht="19.5" customHeight="1" x14ac:dyDescent="0.15">
      <c r="A35" s="16" t="s">
        <v>119</v>
      </c>
      <c r="B35" s="23">
        <v>6510</v>
      </c>
      <c r="C35" s="23">
        <v>467881</v>
      </c>
      <c r="D35" s="26">
        <v>71.900000000000006</v>
      </c>
      <c r="E35" s="23">
        <v>27544</v>
      </c>
      <c r="F35" s="23">
        <v>1059060</v>
      </c>
      <c r="G35" s="26">
        <v>38.4</v>
      </c>
      <c r="H35" s="23">
        <v>12832</v>
      </c>
      <c r="I35" s="23">
        <v>869494</v>
      </c>
      <c r="J35" s="26">
        <v>67.8</v>
      </c>
      <c r="K35" s="23">
        <v>34851</v>
      </c>
      <c r="L35" s="23">
        <v>1562422</v>
      </c>
      <c r="M35" s="27">
        <f>ROUNDDOWN(L35/K35,1)</f>
        <v>44.8</v>
      </c>
      <c r="N35" s="23">
        <v>13211</v>
      </c>
      <c r="O35" s="23">
        <v>1805804</v>
      </c>
      <c r="P35" s="27">
        <v>136.69999999999999</v>
      </c>
      <c r="Q35" s="23">
        <v>24911</v>
      </c>
      <c r="R35" s="23">
        <v>1573937</v>
      </c>
      <c r="S35" s="27">
        <v>63.2</v>
      </c>
      <c r="T35" s="23">
        <v>15066</v>
      </c>
      <c r="U35" s="23">
        <v>650311</v>
      </c>
      <c r="V35" s="27">
        <v>94</v>
      </c>
    </row>
    <row r="36" spans="1:22" ht="19.5" customHeight="1" x14ac:dyDescent="0.15">
      <c r="A36" s="16" t="s">
        <v>64</v>
      </c>
      <c r="B36" s="23">
        <v>14404</v>
      </c>
      <c r="C36" s="23">
        <v>1153668</v>
      </c>
      <c r="D36" s="26">
        <v>80.099999999999994</v>
      </c>
      <c r="E36" s="23">
        <v>12285</v>
      </c>
      <c r="F36" s="23">
        <v>1847536</v>
      </c>
      <c r="G36" s="26">
        <v>150.4</v>
      </c>
      <c r="H36" s="23">
        <v>16200</v>
      </c>
      <c r="I36" s="23">
        <v>1735318</v>
      </c>
      <c r="J36" s="26">
        <v>107.1</v>
      </c>
      <c r="K36" s="23">
        <v>25456</v>
      </c>
      <c r="L36" s="23">
        <v>1512829</v>
      </c>
      <c r="M36" s="27">
        <f>ROUNDDOWN(L36/K36,1)</f>
        <v>59.4</v>
      </c>
      <c r="N36" s="23">
        <v>7561</v>
      </c>
      <c r="O36" s="23">
        <v>890118</v>
      </c>
      <c r="P36" s="27">
        <v>117.7</v>
      </c>
      <c r="Q36" s="23">
        <v>13029</v>
      </c>
      <c r="R36" s="23">
        <v>1156840</v>
      </c>
      <c r="S36" s="27">
        <v>88.8</v>
      </c>
      <c r="T36" s="23">
        <v>23849</v>
      </c>
      <c r="U36" s="23">
        <v>3230093</v>
      </c>
      <c r="V36" s="27">
        <v>135</v>
      </c>
    </row>
    <row r="37" spans="1:22" ht="19.5" customHeight="1" x14ac:dyDescent="0.15">
      <c r="A37" s="16" t="s">
        <v>65</v>
      </c>
      <c r="B37" s="23">
        <v>745</v>
      </c>
      <c r="C37" s="23">
        <v>165046</v>
      </c>
      <c r="D37" s="26">
        <v>221.6</v>
      </c>
      <c r="E37" s="23">
        <v>99</v>
      </c>
      <c r="F37" s="23">
        <v>39108</v>
      </c>
      <c r="G37" s="26">
        <v>397</v>
      </c>
      <c r="H37" s="23">
        <v>855</v>
      </c>
      <c r="I37" s="23">
        <v>86184</v>
      </c>
      <c r="J37" s="26">
        <v>100.8</v>
      </c>
      <c r="K37" s="23">
        <v>3606</v>
      </c>
      <c r="L37" s="23">
        <v>236870</v>
      </c>
      <c r="M37" s="27">
        <f>ROUNDDOWN(L37/K37,1)</f>
        <v>65.599999999999994</v>
      </c>
      <c r="N37" s="23">
        <v>505</v>
      </c>
      <c r="O37" s="23">
        <v>58934</v>
      </c>
      <c r="P37" s="27">
        <v>116.7</v>
      </c>
      <c r="Q37" s="23">
        <v>834</v>
      </c>
      <c r="R37" s="23">
        <v>38387</v>
      </c>
      <c r="S37" s="27">
        <v>46</v>
      </c>
      <c r="T37" s="23">
        <v>486</v>
      </c>
      <c r="U37" s="23">
        <v>25100</v>
      </c>
      <c r="V37" s="27">
        <v>52</v>
      </c>
    </row>
    <row r="38" spans="1:22" ht="19.5" customHeight="1" x14ac:dyDescent="0.15">
      <c r="A38" s="16" t="s">
        <v>66</v>
      </c>
      <c r="B38" s="23">
        <v>58537</v>
      </c>
      <c r="C38" s="23">
        <v>8100035</v>
      </c>
      <c r="D38" s="26">
        <v>138.4</v>
      </c>
      <c r="E38" s="23">
        <v>16627</v>
      </c>
      <c r="F38" s="23">
        <v>2271613</v>
      </c>
      <c r="G38" s="26">
        <v>136.6</v>
      </c>
      <c r="H38" s="23">
        <v>20384</v>
      </c>
      <c r="I38" s="23">
        <v>2136418</v>
      </c>
      <c r="J38" s="26">
        <v>104.8</v>
      </c>
      <c r="K38" s="23">
        <v>35787</v>
      </c>
      <c r="L38" s="23">
        <v>4008315</v>
      </c>
      <c r="M38" s="27">
        <f>ROUNDDOWN(L38/K38,1)</f>
        <v>112</v>
      </c>
      <c r="N38" s="23">
        <v>32961</v>
      </c>
      <c r="O38" s="23">
        <v>4804855</v>
      </c>
      <c r="P38" s="27">
        <v>145.80000000000001</v>
      </c>
      <c r="Q38" s="23">
        <v>41874</v>
      </c>
      <c r="R38" s="23">
        <v>4266531</v>
      </c>
      <c r="S38" s="27">
        <v>101.9</v>
      </c>
      <c r="T38" s="23">
        <v>25443</v>
      </c>
      <c r="U38" s="23">
        <v>4040538</v>
      </c>
      <c r="V38" s="27">
        <v>159</v>
      </c>
    </row>
    <row r="39" spans="1:22" ht="19.5" customHeight="1" x14ac:dyDescent="0.15">
      <c r="A39" s="16"/>
      <c r="B39" s="23"/>
      <c r="C39" s="23"/>
      <c r="D39" s="26"/>
      <c r="E39" s="23"/>
      <c r="F39" s="23"/>
      <c r="G39" s="26"/>
      <c r="H39" s="23"/>
      <c r="I39" s="23"/>
      <c r="J39" s="26"/>
      <c r="K39" s="23"/>
      <c r="L39" s="23"/>
      <c r="M39" s="27"/>
      <c r="N39" s="23"/>
      <c r="O39" s="23"/>
      <c r="P39" s="27"/>
      <c r="Q39" s="23"/>
      <c r="R39" s="23"/>
      <c r="S39" s="27"/>
      <c r="T39" s="23"/>
      <c r="U39" s="23"/>
      <c r="V39" s="27"/>
    </row>
    <row r="40" spans="1:22" ht="19.5" customHeight="1" x14ac:dyDescent="0.15">
      <c r="A40" s="16" t="s">
        <v>67</v>
      </c>
      <c r="B40" s="23">
        <v>52</v>
      </c>
      <c r="C40" s="23">
        <v>49166</v>
      </c>
      <c r="D40" s="28">
        <v>942.9</v>
      </c>
      <c r="E40" s="23">
        <v>829</v>
      </c>
      <c r="F40" s="23">
        <v>673820</v>
      </c>
      <c r="G40" s="28">
        <v>813.1</v>
      </c>
      <c r="H40" s="23">
        <v>354</v>
      </c>
      <c r="I40" s="23">
        <v>440404</v>
      </c>
      <c r="J40" s="28">
        <v>1243.2</v>
      </c>
      <c r="K40" s="23">
        <v>108</v>
      </c>
      <c r="L40" s="23">
        <v>134316</v>
      </c>
      <c r="M40" s="27">
        <f>ROUNDDOWN(L40/K40,1)</f>
        <v>1243.5999999999999</v>
      </c>
      <c r="N40" s="23">
        <v>237</v>
      </c>
      <c r="O40" s="23">
        <v>277672</v>
      </c>
      <c r="P40" s="27">
        <v>1171.5999999999999</v>
      </c>
      <c r="Q40" s="23">
        <v>12</v>
      </c>
      <c r="R40" s="23">
        <v>20579</v>
      </c>
      <c r="S40" s="27">
        <v>1710.2</v>
      </c>
      <c r="T40" s="23">
        <v>113</v>
      </c>
      <c r="U40" s="23">
        <v>174450</v>
      </c>
      <c r="V40" s="27">
        <v>1546</v>
      </c>
    </row>
    <row r="41" spans="1:22" ht="19.5" customHeight="1" x14ac:dyDescent="0.15">
      <c r="A41" s="16" t="s">
        <v>120</v>
      </c>
      <c r="B41" s="23">
        <v>295</v>
      </c>
      <c r="C41" s="23">
        <v>236962</v>
      </c>
      <c r="D41" s="26">
        <v>802.1</v>
      </c>
      <c r="E41" s="23">
        <v>697</v>
      </c>
      <c r="F41" s="23">
        <v>459409</v>
      </c>
      <c r="G41" s="26">
        <v>658.7</v>
      </c>
      <c r="H41" s="23">
        <v>531</v>
      </c>
      <c r="I41" s="23">
        <v>395433</v>
      </c>
      <c r="J41" s="26">
        <v>744.3</v>
      </c>
      <c r="K41" s="23">
        <v>401</v>
      </c>
      <c r="L41" s="23">
        <v>220822</v>
      </c>
      <c r="M41" s="27">
        <f>ROUNDDOWN(L41/K41,1)</f>
        <v>550.6</v>
      </c>
      <c r="N41" s="23">
        <v>223</v>
      </c>
      <c r="O41" s="23">
        <v>218612</v>
      </c>
      <c r="P41" s="27">
        <v>980.3</v>
      </c>
      <c r="Q41" s="23">
        <v>194</v>
      </c>
      <c r="R41" s="23">
        <v>209171</v>
      </c>
      <c r="S41" s="27">
        <v>1078.5</v>
      </c>
      <c r="T41" s="23">
        <v>107</v>
      </c>
      <c r="U41" s="23">
        <v>107333</v>
      </c>
      <c r="V41" s="27">
        <v>1005</v>
      </c>
    </row>
    <row r="42" spans="1:22" ht="19.5" customHeight="1" x14ac:dyDescent="0.15">
      <c r="A42" s="16" t="s">
        <v>68</v>
      </c>
      <c r="B42" s="23">
        <v>716</v>
      </c>
      <c r="C42" s="23">
        <v>200495</v>
      </c>
      <c r="D42" s="26">
        <v>280.10000000000002</v>
      </c>
      <c r="E42" s="23">
        <v>4321</v>
      </c>
      <c r="F42" s="23">
        <v>1171959</v>
      </c>
      <c r="G42" s="26">
        <v>271.2</v>
      </c>
      <c r="H42" s="23">
        <v>2169</v>
      </c>
      <c r="I42" s="23">
        <v>532714</v>
      </c>
      <c r="J42" s="26">
        <v>245.6</v>
      </c>
      <c r="K42" s="23">
        <v>316</v>
      </c>
      <c r="L42" s="23">
        <v>128756</v>
      </c>
      <c r="M42" s="27">
        <f>ROUNDDOWN(L42/K42,1)</f>
        <v>407.4</v>
      </c>
      <c r="N42" s="23">
        <v>3263</v>
      </c>
      <c r="O42" s="23">
        <v>803359</v>
      </c>
      <c r="P42" s="27">
        <v>246.2</v>
      </c>
      <c r="Q42" s="23">
        <v>908</v>
      </c>
      <c r="R42" s="23">
        <v>254870</v>
      </c>
      <c r="S42" s="27">
        <v>280.7</v>
      </c>
      <c r="T42" s="23">
        <v>3740</v>
      </c>
      <c r="U42" s="23">
        <v>845133</v>
      </c>
      <c r="V42" s="27">
        <v>226</v>
      </c>
    </row>
    <row r="43" spans="1:22" ht="19.5" customHeight="1" x14ac:dyDescent="0.15">
      <c r="A43" s="16" t="s">
        <v>69</v>
      </c>
      <c r="B43" s="23">
        <v>1603</v>
      </c>
      <c r="C43" s="23">
        <v>408760</v>
      </c>
      <c r="D43" s="26">
        <v>255</v>
      </c>
      <c r="E43" s="23">
        <v>991</v>
      </c>
      <c r="F43" s="23">
        <v>372497</v>
      </c>
      <c r="G43" s="26">
        <v>376</v>
      </c>
      <c r="H43" s="23">
        <v>2208</v>
      </c>
      <c r="I43" s="23">
        <v>732826</v>
      </c>
      <c r="J43" s="26">
        <v>331.9</v>
      </c>
      <c r="K43" s="23">
        <v>1410</v>
      </c>
      <c r="L43" s="23">
        <v>567944</v>
      </c>
      <c r="M43" s="27">
        <f>ROUNDDOWN(L43/K43,1)</f>
        <v>402.7</v>
      </c>
      <c r="N43" s="23">
        <v>2543</v>
      </c>
      <c r="O43" s="23">
        <v>703442</v>
      </c>
      <c r="P43" s="27">
        <v>276.60000000000002</v>
      </c>
      <c r="Q43" s="23">
        <v>2063</v>
      </c>
      <c r="R43" s="23">
        <v>604573</v>
      </c>
      <c r="S43" s="27">
        <v>293</v>
      </c>
      <c r="T43" s="23">
        <v>1880</v>
      </c>
      <c r="U43" s="23">
        <v>549242</v>
      </c>
      <c r="V43" s="27">
        <v>280</v>
      </c>
    </row>
    <row r="44" spans="1:22" ht="19.5" customHeight="1" x14ac:dyDescent="0.15">
      <c r="A44" s="16" t="s">
        <v>70</v>
      </c>
      <c r="B44" s="23">
        <v>3</v>
      </c>
      <c r="C44" s="23">
        <v>2211</v>
      </c>
      <c r="D44" s="28">
        <v>799.5</v>
      </c>
      <c r="E44" s="23">
        <v>6</v>
      </c>
      <c r="F44" s="23">
        <v>3781</v>
      </c>
      <c r="G44" s="28">
        <v>631.9</v>
      </c>
      <c r="H44" s="23">
        <v>3</v>
      </c>
      <c r="I44" s="23">
        <v>1631</v>
      </c>
      <c r="J44" s="28">
        <v>543.79999999999995</v>
      </c>
      <c r="K44" s="23">
        <v>3</v>
      </c>
      <c r="L44" s="23">
        <v>2807</v>
      </c>
      <c r="M44" s="27">
        <f>ROUNDDOWN(L44/K44,1)</f>
        <v>935.6</v>
      </c>
      <c r="N44" s="23">
        <v>2</v>
      </c>
      <c r="O44" s="23">
        <v>1606</v>
      </c>
      <c r="P44" s="27">
        <v>1055</v>
      </c>
      <c r="Q44" s="23">
        <v>5</v>
      </c>
      <c r="R44" s="23">
        <v>2521</v>
      </c>
      <c r="S44" s="27">
        <v>507.1</v>
      </c>
      <c r="T44" s="23">
        <v>16</v>
      </c>
      <c r="U44" s="23">
        <v>10050</v>
      </c>
      <c r="V44" s="27">
        <v>625</v>
      </c>
    </row>
    <row r="45" spans="1:22" ht="19.5" customHeight="1" x14ac:dyDescent="0.15">
      <c r="A45" s="16"/>
      <c r="B45" s="23"/>
      <c r="C45" s="23"/>
      <c r="D45" s="26"/>
      <c r="E45" s="23"/>
      <c r="F45" s="23"/>
      <c r="G45" s="26"/>
      <c r="H45" s="23"/>
      <c r="I45" s="23"/>
      <c r="J45" s="26"/>
      <c r="K45" s="23"/>
      <c r="L45" s="23"/>
      <c r="M45" s="27"/>
      <c r="N45" s="23"/>
      <c r="O45" s="23"/>
      <c r="P45" s="27"/>
      <c r="Q45" s="23"/>
      <c r="R45" s="23"/>
      <c r="S45" s="27"/>
      <c r="T45" s="23"/>
      <c r="U45" s="23"/>
      <c r="V45" s="27"/>
    </row>
    <row r="46" spans="1:22" ht="19.5" customHeight="1" x14ac:dyDescent="0.15">
      <c r="A46" s="16" t="s">
        <v>71</v>
      </c>
      <c r="B46" s="23">
        <v>22</v>
      </c>
      <c r="C46" s="23">
        <v>4041</v>
      </c>
      <c r="D46" s="26">
        <v>185.3</v>
      </c>
      <c r="E46" s="23">
        <v>12</v>
      </c>
      <c r="F46" s="23">
        <v>1941</v>
      </c>
      <c r="G46" s="26">
        <v>164.8</v>
      </c>
      <c r="H46" s="23">
        <v>14</v>
      </c>
      <c r="I46" s="23">
        <v>4428</v>
      </c>
      <c r="J46" s="26">
        <v>316.3</v>
      </c>
      <c r="K46" s="23">
        <v>10</v>
      </c>
      <c r="L46" s="23">
        <v>2096</v>
      </c>
      <c r="M46" s="27">
        <f>ROUNDDOWN(L46/K46,1)</f>
        <v>209.6</v>
      </c>
      <c r="N46" s="23">
        <v>13</v>
      </c>
      <c r="O46" s="23">
        <v>2608</v>
      </c>
      <c r="P46" s="27">
        <v>200.6</v>
      </c>
      <c r="Q46" s="23">
        <v>20</v>
      </c>
      <c r="R46" s="23">
        <v>2355</v>
      </c>
      <c r="S46" s="27">
        <v>116.3</v>
      </c>
      <c r="T46" s="23">
        <v>41</v>
      </c>
      <c r="U46" s="23">
        <v>8895</v>
      </c>
      <c r="V46" s="27">
        <v>216</v>
      </c>
    </row>
    <row r="47" spans="1:22" ht="19.5" customHeight="1" x14ac:dyDescent="0.15">
      <c r="A47" s="16" t="s">
        <v>72</v>
      </c>
      <c r="B47" s="30"/>
      <c r="C47" s="30"/>
      <c r="D47" s="31"/>
      <c r="E47" s="30"/>
      <c r="F47" s="30"/>
      <c r="G47" s="31"/>
      <c r="H47" s="30"/>
      <c r="I47" s="30"/>
      <c r="J47" s="31"/>
      <c r="K47" s="30"/>
      <c r="L47" s="30"/>
      <c r="M47" s="27"/>
      <c r="N47" s="30"/>
      <c r="O47" s="30"/>
      <c r="P47" s="27"/>
      <c r="Q47" s="30"/>
      <c r="R47" s="30"/>
      <c r="S47" s="27"/>
      <c r="T47" s="30"/>
      <c r="U47" s="30"/>
      <c r="V47" s="27"/>
    </row>
    <row r="48" spans="1:22" ht="19.5" customHeight="1" x14ac:dyDescent="0.15">
      <c r="A48" s="16" t="s">
        <v>73</v>
      </c>
      <c r="B48" s="23">
        <v>3792</v>
      </c>
      <c r="C48" s="23">
        <v>403132</v>
      </c>
      <c r="D48" s="26">
        <v>106.3</v>
      </c>
      <c r="E48" s="23">
        <v>3424</v>
      </c>
      <c r="F48" s="23">
        <v>502402</v>
      </c>
      <c r="G48" s="26">
        <v>146.69999999999999</v>
      </c>
      <c r="H48" s="23">
        <v>6891</v>
      </c>
      <c r="I48" s="23">
        <v>705429</v>
      </c>
      <c r="J48" s="26">
        <v>102.4</v>
      </c>
      <c r="K48" s="23">
        <v>6533</v>
      </c>
      <c r="L48" s="23">
        <v>325272</v>
      </c>
      <c r="M48" s="27">
        <f>ROUNDDOWN(L48/K48,1)</f>
        <v>49.7</v>
      </c>
      <c r="N48" s="23">
        <v>1363</v>
      </c>
      <c r="O48" s="23">
        <v>180061</v>
      </c>
      <c r="P48" s="27">
        <v>132.1</v>
      </c>
      <c r="Q48" s="23">
        <v>3800</v>
      </c>
      <c r="R48" s="23">
        <v>369693</v>
      </c>
      <c r="S48" s="27">
        <v>97.3</v>
      </c>
      <c r="T48" s="23">
        <v>3683</v>
      </c>
      <c r="U48" s="23">
        <v>339195</v>
      </c>
      <c r="V48" s="27">
        <v>92</v>
      </c>
    </row>
    <row r="49" spans="1:22" ht="19.5" customHeight="1" x14ac:dyDescent="0.15">
      <c r="A49" s="16" t="s">
        <v>74</v>
      </c>
      <c r="B49" s="23">
        <v>24</v>
      </c>
      <c r="C49" s="23">
        <v>26683</v>
      </c>
      <c r="D49" s="28">
        <v>1076.5999999999999</v>
      </c>
      <c r="E49" s="23">
        <v>19</v>
      </c>
      <c r="F49" s="23">
        <v>17775</v>
      </c>
      <c r="G49" s="28">
        <v>916.7</v>
      </c>
      <c r="H49" s="23">
        <v>28</v>
      </c>
      <c r="I49" s="23">
        <v>24424</v>
      </c>
      <c r="J49" s="28">
        <v>872.3</v>
      </c>
      <c r="K49" s="23">
        <v>31</v>
      </c>
      <c r="L49" s="23">
        <v>29917</v>
      </c>
      <c r="M49" s="27">
        <f>ROUNDDOWN(L49/K49,1)</f>
        <v>965</v>
      </c>
      <c r="N49" s="23">
        <v>29</v>
      </c>
      <c r="O49" s="23">
        <v>22657</v>
      </c>
      <c r="P49" s="27">
        <v>781.3</v>
      </c>
      <c r="Q49" s="23">
        <v>30</v>
      </c>
      <c r="R49" s="23">
        <v>26726</v>
      </c>
      <c r="S49" s="27">
        <v>905</v>
      </c>
      <c r="T49" s="23">
        <v>37</v>
      </c>
      <c r="U49" s="23">
        <v>29943</v>
      </c>
      <c r="V49" s="27">
        <v>810</v>
      </c>
    </row>
    <row r="50" spans="1:22" ht="19.5" customHeight="1" x14ac:dyDescent="0.15">
      <c r="A50" s="16" t="s">
        <v>75</v>
      </c>
      <c r="B50" s="23">
        <v>94</v>
      </c>
      <c r="C50" s="23">
        <v>90974</v>
      </c>
      <c r="D50" s="26">
        <v>967.7</v>
      </c>
      <c r="E50" s="23">
        <v>91</v>
      </c>
      <c r="F50" s="23">
        <v>88653</v>
      </c>
      <c r="G50" s="26">
        <v>970.8</v>
      </c>
      <c r="H50" s="23"/>
      <c r="I50" s="23"/>
      <c r="J50" s="26"/>
      <c r="K50" s="23">
        <v>91</v>
      </c>
      <c r="L50" s="23">
        <v>70787</v>
      </c>
      <c r="M50" s="27">
        <f>ROUNDDOWN(L50/K50,1)</f>
        <v>777.8</v>
      </c>
      <c r="N50" s="23">
        <v>70</v>
      </c>
      <c r="O50" s="23">
        <v>51452</v>
      </c>
      <c r="P50" s="27">
        <v>735</v>
      </c>
      <c r="Q50" s="23">
        <v>65</v>
      </c>
      <c r="R50" s="23">
        <v>42158</v>
      </c>
      <c r="S50" s="27">
        <v>653.29999999999995</v>
      </c>
      <c r="T50" s="23">
        <v>118</v>
      </c>
      <c r="U50" s="23">
        <v>59749</v>
      </c>
      <c r="V50" s="27">
        <v>508</v>
      </c>
    </row>
    <row r="51" spans="1:22" ht="19.5" customHeight="1" x14ac:dyDescent="0.15">
      <c r="A51" s="16"/>
      <c r="B51" s="23"/>
      <c r="C51" s="23"/>
      <c r="D51" s="26"/>
      <c r="E51" s="23"/>
      <c r="F51" s="23"/>
      <c r="G51" s="26"/>
      <c r="H51" s="23"/>
      <c r="I51" s="23"/>
      <c r="J51" s="26"/>
      <c r="K51" s="23"/>
      <c r="L51" s="23"/>
      <c r="M51" s="27"/>
      <c r="N51" s="23"/>
      <c r="O51" s="23"/>
      <c r="P51" s="27"/>
      <c r="Q51" s="23"/>
      <c r="R51" s="23"/>
      <c r="S51" s="27"/>
      <c r="T51" s="23"/>
      <c r="U51" s="23"/>
      <c r="V51" s="27"/>
    </row>
    <row r="52" spans="1:22" ht="19.5" customHeight="1" x14ac:dyDescent="0.15">
      <c r="A52" s="16" t="s">
        <v>76</v>
      </c>
      <c r="B52" s="23">
        <v>5079</v>
      </c>
      <c r="C52" s="23">
        <v>1533477</v>
      </c>
      <c r="D52" s="26">
        <v>301.89999999999998</v>
      </c>
      <c r="E52" s="23">
        <v>8939</v>
      </c>
      <c r="F52" s="23">
        <v>2269722</v>
      </c>
      <c r="G52" s="26">
        <v>253.9</v>
      </c>
      <c r="H52" s="23">
        <v>13179</v>
      </c>
      <c r="I52" s="23">
        <v>1803152</v>
      </c>
      <c r="J52" s="26">
        <v>136.80000000000001</v>
      </c>
      <c r="K52" s="23">
        <v>13319</v>
      </c>
      <c r="L52" s="23">
        <v>2169784</v>
      </c>
      <c r="M52" s="27">
        <f t="shared" ref="M52:M57" si="0">ROUNDDOWN(L52/K52,1)</f>
        <v>162.9</v>
      </c>
      <c r="N52" s="23">
        <v>18939</v>
      </c>
      <c r="O52" s="23">
        <v>3144727</v>
      </c>
      <c r="P52" s="27">
        <v>166</v>
      </c>
      <c r="Q52" s="23">
        <v>10514</v>
      </c>
      <c r="R52" s="23">
        <v>1715270</v>
      </c>
      <c r="S52" s="27">
        <v>163.1</v>
      </c>
      <c r="T52" s="23">
        <v>11609</v>
      </c>
      <c r="U52" s="23">
        <v>2661768</v>
      </c>
      <c r="V52" s="27">
        <v>229</v>
      </c>
    </row>
    <row r="53" spans="1:22" ht="19.5" customHeight="1" x14ac:dyDescent="0.15">
      <c r="A53" s="16" t="s">
        <v>77</v>
      </c>
      <c r="B53" s="23">
        <v>76</v>
      </c>
      <c r="C53" s="23">
        <v>112267</v>
      </c>
      <c r="D53" s="28">
        <v>1484.2</v>
      </c>
      <c r="E53" s="23">
        <v>56</v>
      </c>
      <c r="F53" s="23">
        <v>67627</v>
      </c>
      <c r="G53" s="28">
        <v>1200.9000000000001</v>
      </c>
      <c r="H53" s="23">
        <v>70</v>
      </c>
      <c r="I53" s="23">
        <v>66822</v>
      </c>
      <c r="J53" s="28">
        <v>954.6</v>
      </c>
      <c r="K53" s="23">
        <v>76</v>
      </c>
      <c r="L53" s="23">
        <v>74966</v>
      </c>
      <c r="M53" s="27">
        <f t="shared" si="0"/>
        <v>986.3</v>
      </c>
      <c r="N53" s="23">
        <v>123</v>
      </c>
      <c r="O53" s="23">
        <v>110478</v>
      </c>
      <c r="P53" s="27">
        <v>898.2</v>
      </c>
      <c r="Q53" s="23">
        <v>175</v>
      </c>
      <c r="R53" s="23">
        <v>119272</v>
      </c>
      <c r="S53" s="27">
        <v>681</v>
      </c>
      <c r="T53" s="23">
        <v>135</v>
      </c>
      <c r="U53" s="23">
        <v>105705</v>
      </c>
      <c r="V53" s="27">
        <v>785</v>
      </c>
    </row>
    <row r="54" spans="1:22" ht="19.5" customHeight="1" x14ac:dyDescent="0.15">
      <c r="A54" s="16" t="s">
        <v>78</v>
      </c>
      <c r="B54" s="23">
        <v>3248</v>
      </c>
      <c r="C54" s="23">
        <v>179460</v>
      </c>
      <c r="D54" s="26">
        <v>55.3</v>
      </c>
      <c r="E54" s="23">
        <v>266</v>
      </c>
      <c r="F54" s="23">
        <v>14131</v>
      </c>
      <c r="G54" s="26">
        <v>53.1</v>
      </c>
      <c r="H54" s="23">
        <v>4411</v>
      </c>
      <c r="I54" s="23">
        <v>295446</v>
      </c>
      <c r="J54" s="28">
        <v>67</v>
      </c>
      <c r="K54" s="23">
        <v>2401</v>
      </c>
      <c r="L54" s="23">
        <v>81876</v>
      </c>
      <c r="M54" s="27">
        <f t="shared" si="0"/>
        <v>34.1</v>
      </c>
      <c r="N54" s="23">
        <v>1191</v>
      </c>
      <c r="O54" s="23">
        <v>44189</v>
      </c>
      <c r="P54" s="27">
        <v>37.1</v>
      </c>
      <c r="Q54" s="23">
        <v>883</v>
      </c>
      <c r="R54" s="23">
        <v>45066</v>
      </c>
      <c r="S54" s="27">
        <v>51.1</v>
      </c>
      <c r="T54" s="23">
        <v>471</v>
      </c>
      <c r="U54" s="23">
        <v>16261</v>
      </c>
      <c r="V54" s="27">
        <v>34</v>
      </c>
    </row>
    <row r="55" spans="1:22" ht="19.5" customHeight="1" x14ac:dyDescent="0.15">
      <c r="A55" s="16" t="s">
        <v>79</v>
      </c>
      <c r="B55" s="23">
        <v>40</v>
      </c>
      <c r="C55" s="23">
        <v>16819</v>
      </c>
      <c r="D55" s="26">
        <v>420.1</v>
      </c>
      <c r="E55" s="23">
        <v>40</v>
      </c>
      <c r="F55" s="23">
        <v>17919</v>
      </c>
      <c r="G55" s="26">
        <v>450.6</v>
      </c>
      <c r="H55" s="23">
        <v>46</v>
      </c>
      <c r="I55" s="23">
        <v>18685</v>
      </c>
      <c r="J55" s="26">
        <v>403.5</v>
      </c>
      <c r="K55" s="23">
        <v>47</v>
      </c>
      <c r="L55" s="23">
        <v>20948</v>
      </c>
      <c r="M55" s="27">
        <f t="shared" si="0"/>
        <v>445.7</v>
      </c>
      <c r="N55" s="23">
        <v>38</v>
      </c>
      <c r="O55" s="23">
        <v>14592</v>
      </c>
      <c r="P55" s="27">
        <v>384</v>
      </c>
      <c r="Q55" s="23">
        <v>36</v>
      </c>
      <c r="R55" s="23">
        <v>15090</v>
      </c>
      <c r="S55" s="27">
        <v>417.7</v>
      </c>
      <c r="T55" s="23">
        <v>39</v>
      </c>
      <c r="U55" s="23">
        <v>16249</v>
      </c>
      <c r="V55" s="27">
        <v>421</v>
      </c>
    </row>
    <row r="56" spans="1:22" ht="19.5" customHeight="1" x14ac:dyDescent="0.15">
      <c r="A56" s="16" t="s">
        <v>80</v>
      </c>
      <c r="B56" s="23">
        <v>462</v>
      </c>
      <c r="C56" s="23">
        <v>405082</v>
      </c>
      <c r="D56" s="26">
        <v>877.7</v>
      </c>
      <c r="E56" s="23">
        <v>543</v>
      </c>
      <c r="F56" s="23">
        <v>499588</v>
      </c>
      <c r="G56" s="26">
        <v>919.3</v>
      </c>
      <c r="H56" s="23">
        <v>454</v>
      </c>
      <c r="I56" s="23">
        <v>357811</v>
      </c>
      <c r="J56" s="26">
        <v>787.8</v>
      </c>
      <c r="K56" s="23">
        <v>408</v>
      </c>
      <c r="L56" s="23">
        <v>354062</v>
      </c>
      <c r="M56" s="27">
        <f t="shared" si="0"/>
        <v>867.7</v>
      </c>
      <c r="N56" s="23">
        <v>400</v>
      </c>
      <c r="O56" s="23">
        <v>316949</v>
      </c>
      <c r="P56" s="27">
        <v>792.4</v>
      </c>
      <c r="Q56" s="23">
        <v>354</v>
      </c>
      <c r="R56" s="23">
        <v>251194</v>
      </c>
      <c r="S56" s="27">
        <v>709.5</v>
      </c>
      <c r="T56" s="23">
        <v>286</v>
      </c>
      <c r="U56" s="23">
        <v>235900</v>
      </c>
      <c r="V56" s="27">
        <v>825</v>
      </c>
    </row>
    <row r="57" spans="1:22" ht="19.5" customHeight="1" x14ac:dyDescent="0.15">
      <c r="A57" s="18" t="s">
        <v>81</v>
      </c>
      <c r="B57" s="32">
        <v>43715</v>
      </c>
      <c r="C57" s="32">
        <v>3825142</v>
      </c>
      <c r="D57" s="33">
        <v>87.5</v>
      </c>
      <c r="E57" s="32">
        <v>24159</v>
      </c>
      <c r="F57" s="32">
        <v>3277864</v>
      </c>
      <c r="G57" s="33">
        <v>135.69999999999999</v>
      </c>
      <c r="H57" s="32">
        <v>15827</v>
      </c>
      <c r="I57" s="32">
        <v>3013046</v>
      </c>
      <c r="J57" s="33">
        <v>186</v>
      </c>
      <c r="K57" s="32">
        <v>11292</v>
      </c>
      <c r="L57" s="32">
        <v>2230271</v>
      </c>
      <c r="M57" s="34">
        <f t="shared" si="0"/>
        <v>197.5</v>
      </c>
      <c r="N57" s="32">
        <v>8995</v>
      </c>
      <c r="O57" s="32">
        <v>2341400</v>
      </c>
      <c r="P57" s="34">
        <v>260.3</v>
      </c>
      <c r="Q57" s="32">
        <v>7052</v>
      </c>
      <c r="R57" s="32">
        <v>2349529</v>
      </c>
      <c r="S57" s="34">
        <v>333.1</v>
      </c>
      <c r="T57" s="32">
        <v>6734</v>
      </c>
      <c r="U57" s="32">
        <v>1680372</v>
      </c>
      <c r="V57" s="34">
        <v>562</v>
      </c>
    </row>
    <row r="58" spans="1:22" ht="19.5" customHeight="1" x14ac:dyDescent="0.15">
      <c r="A58" s="35"/>
      <c r="B58" s="36"/>
      <c r="C58" s="36"/>
      <c r="D58" s="37"/>
      <c r="E58" s="36"/>
      <c r="F58" s="36"/>
      <c r="G58" s="37"/>
      <c r="H58" s="36"/>
      <c r="I58" s="36"/>
      <c r="J58" s="37"/>
      <c r="K58" s="36"/>
      <c r="L58" s="36"/>
      <c r="M58" s="38"/>
      <c r="N58" s="36"/>
      <c r="O58" s="36"/>
      <c r="P58" s="38"/>
      <c r="Q58" s="36"/>
      <c r="R58" s="36"/>
      <c r="S58" s="38"/>
    </row>
    <row r="59" spans="1:22" ht="19.5" customHeight="1" x14ac:dyDescent="0.15">
      <c r="A59" s="11" t="s">
        <v>82</v>
      </c>
    </row>
    <row r="60" spans="1:22" ht="19.5" customHeight="1" x14ac:dyDescent="0.15">
      <c r="A60" s="11" t="s">
        <v>121</v>
      </c>
    </row>
    <row r="61" spans="1:22" ht="19.5" customHeight="1" x14ac:dyDescent="0.15">
      <c r="C61" s="12"/>
      <c r="D61" s="11"/>
    </row>
  </sheetData>
  <mergeCells count="8">
    <mergeCell ref="T5:V5"/>
    <mergeCell ref="Q5:S5"/>
    <mergeCell ref="N5:P5"/>
    <mergeCell ref="K5:M5"/>
    <mergeCell ref="A5:A7"/>
    <mergeCell ref="B5:D5"/>
    <mergeCell ref="E5:G5"/>
    <mergeCell ref="H5:J5"/>
  </mergeCells>
  <phoneticPr fontId="22"/>
  <pageMargins left="1.46" right="0.19685039370078741" top="0.59055118110236227" bottom="0.59055118110236227" header="0.51181102362204722" footer="0.51181102362204722"/>
  <pageSetup paperSize="9" scale="47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60" customHeight="1" x14ac:dyDescent="0.15"/>
  <cols>
    <col min="1" max="1" width="36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6.62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171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52" t="s">
        <v>131</v>
      </c>
      <c r="C5" s="152" t="s">
        <v>132</v>
      </c>
      <c r="D5" s="152" t="s">
        <v>131</v>
      </c>
      <c r="E5" s="152" t="s">
        <v>132</v>
      </c>
      <c r="F5" s="152" t="s">
        <v>131</v>
      </c>
      <c r="G5" s="152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4">
        <f>SUM(D7,F7)</f>
        <v>103483</v>
      </c>
      <c r="C7" s="175">
        <f>SUM(E7,G7)</f>
        <v>18598191</v>
      </c>
      <c r="D7" s="176">
        <v>103425</v>
      </c>
      <c r="E7" s="176">
        <v>18553145</v>
      </c>
      <c r="F7" s="176">
        <v>58</v>
      </c>
      <c r="G7" s="176">
        <v>45046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51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29.6</v>
      </c>
      <c r="C9" s="120">
        <f>SUM(E9,G9)</f>
        <v>2574</v>
      </c>
      <c r="D9" s="150">
        <v>29.6</v>
      </c>
      <c r="E9" s="141">
        <v>2574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1839.972</v>
      </c>
      <c r="C10" s="120">
        <f t="shared" ref="C10:C51" si="0">SUM(E10,G10)</f>
        <v>428415.89481481479</v>
      </c>
      <c r="D10" s="153">
        <v>1839.9</v>
      </c>
      <c r="E10" s="141">
        <v>428415</v>
      </c>
      <c r="F10" s="157">
        <v>7.1999999999999995E-2</v>
      </c>
      <c r="G10" s="155">
        <f>0.9664/1.08</f>
        <v>0.89481481481481484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1" si="1">SUM(D11,F11)</f>
        <v>5512.3</v>
      </c>
      <c r="C11" s="120">
        <f t="shared" si="0"/>
        <v>247000</v>
      </c>
      <c r="D11" s="167">
        <v>5512.3</v>
      </c>
      <c r="E11" s="142">
        <v>247000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1"/>
        <v>766.1</v>
      </c>
      <c r="C12" s="120">
        <f t="shared" si="0"/>
        <v>89065.4</v>
      </c>
      <c r="D12" s="167">
        <v>766.1</v>
      </c>
      <c r="E12" s="142">
        <v>89065.4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1"/>
        <v>0</v>
      </c>
      <c r="C13" s="120">
        <f t="shared" si="0"/>
        <v>0</v>
      </c>
      <c r="D13" s="167">
        <v>0</v>
      </c>
      <c r="E13" s="142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1"/>
        <v>0</v>
      </c>
      <c r="C14" s="120">
        <f t="shared" si="0"/>
        <v>0</v>
      </c>
      <c r="D14" s="167">
        <v>0</v>
      </c>
      <c r="E14" s="142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1"/>
        <v>340.7</v>
      </c>
      <c r="C15" s="120">
        <v>461944</v>
      </c>
      <c r="D15" s="167">
        <v>340.7</v>
      </c>
      <c r="E15" s="142">
        <v>461943.7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1"/>
        <v>1.1999999999999999E-3</v>
      </c>
      <c r="C16" s="120">
        <f t="shared" si="0"/>
        <v>0.75925925925925919</v>
      </c>
      <c r="D16" s="167">
        <v>0</v>
      </c>
      <c r="E16" s="167">
        <v>0</v>
      </c>
      <c r="F16" s="157">
        <v>1.1999999999999999E-3</v>
      </c>
      <c r="G16" s="155">
        <f>0.82/1.08</f>
        <v>0.75925925925925919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1"/>
        <v>4.5</v>
      </c>
      <c r="C17" s="120">
        <f t="shared" si="0"/>
        <v>99.5</v>
      </c>
      <c r="D17" s="167">
        <v>4.5</v>
      </c>
      <c r="E17" s="142">
        <v>99.5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1"/>
        <v>306.49849999999998</v>
      </c>
      <c r="C18" s="120">
        <f t="shared" si="0"/>
        <v>146600.28425925926</v>
      </c>
      <c r="D18" s="167">
        <v>306</v>
      </c>
      <c r="E18" s="142">
        <v>146188</v>
      </c>
      <c r="F18" s="157">
        <v>0.4985</v>
      </c>
      <c r="G18" s="155">
        <f>445.267/1.08</f>
        <v>412.28425925925922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1"/>
        <v>422.3793</v>
      </c>
      <c r="C19" s="120">
        <f t="shared" si="0"/>
        <v>331363.72314814816</v>
      </c>
      <c r="D19" s="167">
        <v>399.4</v>
      </c>
      <c r="E19" s="142">
        <v>320026.2</v>
      </c>
      <c r="F19" s="157">
        <v>22.979299999999999</v>
      </c>
      <c r="G19" s="155">
        <f>12244.525/1.08</f>
        <v>11337.523148148148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1"/>
        <v>0</v>
      </c>
      <c r="C20" s="120">
        <f t="shared" si="0"/>
        <v>0</v>
      </c>
      <c r="D20" s="167">
        <v>0</v>
      </c>
      <c r="E20" s="142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1"/>
        <v>0</v>
      </c>
      <c r="C21" s="120">
        <f t="shared" si="0"/>
        <v>0</v>
      </c>
      <c r="D21" s="167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1"/>
        <v>465.17960000000005</v>
      </c>
      <c r="C22" s="120">
        <f t="shared" si="0"/>
        <v>149175.75833333333</v>
      </c>
      <c r="D22" s="167">
        <v>460.6</v>
      </c>
      <c r="E22" s="142">
        <v>145103.79999999999</v>
      </c>
      <c r="F22" s="157">
        <v>4.5796000000000001</v>
      </c>
      <c r="G22" s="155">
        <f>4397.715/1.08</f>
        <v>4071.958333333333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62">
        <f t="shared" si="1"/>
        <v>3.0000000000000001E-3</v>
      </c>
      <c r="C23" s="120">
        <f t="shared" si="0"/>
        <v>1.5999999999999999</v>
      </c>
      <c r="D23" s="167">
        <v>0</v>
      </c>
      <c r="E23" s="142">
        <v>0</v>
      </c>
      <c r="F23" s="159">
        <v>3.0000000000000001E-3</v>
      </c>
      <c r="G23" s="155">
        <f>1.728/1.08</f>
        <v>1.5999999999999999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1"/>
        <v>624.61800000000005</v>
      </c>
      <c r="C24" s="120">
        <f t="shared" si="0"/>
        <v>167462.41851851851</v>
      </c>
      <c r="D24" s="167">
        <v>624.6</v>
      </c>
      <c r="E24" s="142">
        <v>167461</v>
      </c>
      <c r="F24" s="159">
        <v>1.7999999999999999E-2</v>
      </c>
      <c r="G24" s="155">
        <f>1.532/1.08</f>
        <v>1.4185185185185185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1"/>
        <v>171.905</v>
      </c>
      <c r="C25" s="120">
        <f t="shared" si="0"/>
        <v>147056.40000000002</v>
      </c>
      <c r="D25" s="167">
        <v>171.9</v>
      </c>
      <c r="E25" s="142">
        <v>147053.20000000001</v>
      </c>
      <c r="F25" s="159">
        <v>5.0000000000000001E-3</v>
      </c>
      <c r="G25" s="155">
        <f>3.456/1.08</f>
        <v>3.1999999999999997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1"/>
        <v>38160.9</v>
      </c>
      <c r="C26" s="120">
        <f t="shared" si="0"/>
        <v>1775926.5</v>
      </c>
      <c r="D26" s="167">
        <v>38160.9</v>
      </c>
      <c r="E26" s="142">
        <v>1775926.5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1"/>
        <v>851.2</v>
      </c>
      <c r="C27" s="120">
        <f t="shared" si="0"/>
        <v>44766.400000000001</v>
      </c>
      <c r="D27" s="167">
        <v>851.2</v>
      </c>
      <c r="E27" s="142">
        <v>44766.400000000001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1"/>
        <v>38128.021400000005</v>
      </c>
      <c r="C28" s="120">
        <f t="shared" si="0"/>
        <v>4258620.5500000007</v>
      </c>
      <c r="D28" s="167">
        <v>38127.9</v>
      </c>
      <c r="E28" s="142">
        <v>4258592.4000000004</v>
      </c>
      <c r="F28" s="159">
        <v>0.12139999999999999</v>
      </c>
      <c r="G28" s="155">
        <f>30.402/1.08</f>
        <v>28.15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1"/>
        <v>0.2</v>
      </c>
      <c r="C29" s="120">
        <f t="shared" si="0"/>
        <v>129</v>
      </c>
      <c r="D29" s="167">
        <v>0.2</v>
      </c>
      <c r="E29" s="142">
        <v>129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93">
        <f t="shared" si="1"/>
        <v>1489.7</v>
      </c>
      <c r="C30" s="120">
        <f t="shared" si="0"/>
        <v>450533.1</v>
      </c>
      <c r="D30" s="167">
        <v>1489.7</v>
      </c>
      <c r="E30" s="142">
        <v>450533.1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1"/>
        <v>27.4</v>
      </c>
      <c r="C31" s="120">
        <f t="shared" si="0"/>
        <v>68164.600000000006</v>
      </c>
      <c r="D31" s="167">
        <v>27.4</v>
      </c>
      <c r="E31" s="142">
        <v>68164.600000000006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1"/>
        <v>27.821999999999999</v>
      </c>
      <c r="C32" s="120">
        <f t="shared" si="0"/>
        <v>35161.599999999999</v>
      </c>
      <c r="D32" s="167">
        <v>27.8</v>
      </c>
      <c r="E32" s="142">
        <v>35161.599999999999</v>
      </c>
      <c r="F32" s="157">
        <v>2.1999999999999999E-2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1"/>
        <v>100.1</v>
      </c>
      <c r="C33" s="120">
        <f t="shared" si="0"/>
        <v>43073.4</v>
      </c>
      <c r="D33" s="167">
        <v>100.1</v>
      </c>
      <c r="E33" s="142">
        <v>43073.4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1"/>
        <v>0</v>
      </c>
      <c r="C34" s="120">
        <f t="shared" si="0"/>
        <v>0</v>
      </c>
      <c r="D34" s="167">
        <v>0</v>
      </c>
      <c r="E34" s="142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1"/>
        <v>0</v>
      </c>
      <c r="C35" s="120">
        <f t="shared" si="0"/>
        <v>0</v>
      </c>
      <c r="D35" s="167">
        <v>0</v>
      </c>
      <c r="E35" s="142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1"/>
        <v>0</v>
      </c>
      <c r="C36" s="120">
        <f t="shared" si="0"/>
        <v>0</v>
      </c>
      <c r="D36" s="167">
        <v>0</v>
      </c>
      <c r="E36" s="142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1"/>
        <v>34.9</v>
      </c>
      <c r="C37" s="120">
        <f t="shared" si="0"/>
        <v>30844.799999999999</v>
      </c>
      <c r="D37" s="167">
        <v>34.9</v>
      </c>
      <c r="E37" s="142">
        <v>30844.799999999999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1"/>
        <v>0</v>
      </c>
      <c r="C38" s="120">
        <f t="shared" si="0"/>
        <v>0</v>
      </c>
      <c r="D38" s="167">
        <v>0</v>
      </c>
      <c r="E38" s="142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1"/>
        <v>184.85679999999999</v>
      </c>
      <c r="C39" s="120">
        <f t="shared" si="0"/>
        <v>167839.65462962963</v>
      </c>
      <c r="D39" s="167">
        <v>182.4</v>
      </c>
      <c r="E39" s="142">
        <v>166188</v>
      </c>
      <c r="F39" s="157">
        <v>2.4567999999999999</v>
      </c>
      <c r="G39" s="155">
        <f>1783.787/1.08</f>
        <v>1651.6546296296297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1"/>
        <v>0.15060000000000001</v>
      </c>
      <c r="C40" s="120">
        <f t="shared" si="0"/>
        <v>87.162037037037038</v>
      </c>
      <c r="D40" s="167">
        <v>0</v>
      </c>
      <c r="E40" s="142">
        <v>0</v>
      </c>
      <c r="F40" s="157">
        <v>0.15060000000000001</v>
      </c>
      <c r="G40" s="155">
        <f>94.135/1.08</f>
        <v>87.162037037037038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1"/>
        <v>384.6</v>
      </c>
      <c r="C41" s="120">
        <f t="shared" si="0"/>
        <v>146509.70000000001</v>
      </c>
      <c r="D41" s="167">
        <v>384.6</v>
      </c>
      <c r="E41" s="142">
        <v>146509.70000000001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1"/>
        <v>708.9</v>
      </c>
      <c r="C42" s="120">
        <f t="shared" si="0"/>
        <v>336687.5</v>
      </c>
      <c r="D42" s="167">
        <v>708.9</v>
      </c>
      <c r="E42" s="142">
        <v>336687.5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1"/>
        <v>122.3</v>
      </c>
      <c r="C43" s="120">
        <f t="shared" si="0"/>
        <v>194891.3</v>
      </c>
      <c r="D43" s="167">
        <v>122.3</v>
      </c>
      <c r="E43" s="168">
        <v>194891.3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1"/>
        <v>725.06200000000001</v>
      </c>
      <c r="C44" s="120">
        <f t="shared" si="0"/>
        <v>432099.89907407406</v>
      </c>
      <c r="D44" s="167">
        <v>712.2</v>
      </c>
      <c r="E44" s="142">
        <v>414439.8</v>
      </c>
      <c r="F44" s="157">
        <v>12.862</v>
      </c>
      <c r="G44" s="155">
        <f>19072.907/1.08</f>
        <v>17660.099074074071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1"/>
        <v>2386</v>
      </c>
      <c r="C45" s="120">
        <f t="shared" si="0"/>
        <v>1513643</v>
      </c>
      <c r="D45" s="167">
        <v>2386</v>
      </c>
      <c r="E45" s="142">
        <v>1513643</v>
      </c>
      <c r="F45" s="160">
        <v>0</v>
      </c>
      <c r="G45" s="155">
        <v>0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1"/>
        <v>188.60720000000001</v>
      </c>
      <c r="C46" s="120">
        <f t="shared" si="0"/>
        <v>258374.71388888889</v>
      </c>
      <c r="D46" s="167">
        <v>183.9</v>
      </c>
      <c r="E46" s="142">
        <v>254794.1</v>
      </c>
      <c r="F46" s="157">
        <v>4.7072000000000003</v>
      </c>
      <c r="G46" s="155">
        <f>3867.063/1.08</f>
        <v>3580.6138888888886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1"/>
        <v>0</v>
      </c>
      <c r="C47" s="120">
        <f t="shared" si="0"/>
        <v>0</v>
      </c>
      <c r="D47" s="167">
        <v>0</v>
      </c>
      <c r="E47" s="142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93">
        <f t="shared" si="1"/>
        <v>5715.8</v>
      </c>
      <c r="C48" s="120">
        <f t="shared" si="0"/>
        <v>4812147.0999999996</v>
      </c>
      <c r="D48" s="167">
        <v>5715.8</v>
      </c>
      <c r="E48" s="142">
        <v>4812147.0999999996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1"/>
        <v>7.3</v>
      </c>
      <c r="C49" s="120">
        <f t="shared" si="0"/>
        <v>15014.3</v>
      </c>
      <c r="D49" s="167">
        <v>7.3</v>
      </c>
      <c r="E49" s="142">
        <v>15014.3</v>
      </c>
      <c r="F49" s="157">
        <v>0</v>
      </c>
      <c r="G49" s="155">
        <v>0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1"/>
        <v>12.8</v>
      </c>
      <c r="C50" s="120">
        <f t="shared" si="0"/>
        <v>5281.1</v>
      </c>
      <c r="D50" s="167">
        <v>12.8</v>
      </c>
      <c r="E50" s="142">
        <v>5281.1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1"/>
        <v>156.3586</v>
      </c>
      <c r="C51" s="120">
        <f t="shared" si="0"/>
        <v>76033.51018518518</v>
      </c>
      <c r="D51" s="167">
        <v>155.9</v>
      </c>
      <c r="E51" s="142">
        <v>76005.2</v>
      </c>
      <c r="F51" s="157">
        <v>0.45860000000000001</v>
      </c>
      <c r="G51" s="155">
        <f>30.575/1.08</f>
        <v>28.310185185185183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v>4482.2</v>
      </c>
      <c r="C52" s="120">
        <v>2359829</v>
      </c>
      <c r="D52" s="167">
        <v>4473.1000000000004</v>
      </c>
      <c r="E52" s="142">
        <v>2353649</v>
      </c>
      <c r="F52" s="163">
        <v>8.8575999999999997</v>
      </c>
      <c r="G52" s="163">
        <v>6180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B53" s="185">
        <f>SUM(B9:B51)</f>
        <v>99896.735199999996</v>
      </c>
      <c r="C53" s="185">
        <f>SUM(C9:C51)</f>
        <v>16836588.62814815</v>
      </c>
      <c r="D53" s="185">
        <f>SUM(D9:D51)</f>
        <v>99847.799999999988</v>
      </c>
      <c r="E53" s="185">
        <f>SUM(E9:E51)</f>
        <v>16797722.700000003</v>
      </c>
      <c r="F53" s="185">
        <f>SUM(F9:F52)</f>
        <v>57.792799999999993</v>
      </c>
      <c r="G53" s="185">
        <f>SUM(G9:G52)</f>
        <v>45045.628148148142</v>
      </c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B54" s="136"/>
      <c r="C54" s="136"/>
      <c r="D54" s="187">
        <f>D7-D53</f>
        <v>3577.2000000000116</v>
      </c>
      <c r="E54" s="187">
        <f>E7-E53</f>
        <v>1755422.299999997</v>
      </c>
      <c r="F54" s="136"/>
      <c r="G54" s="136"/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3779527559055118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60" customHeight="1" x14ac:dyDescent="0.15"/>
  <cols>
    <col min="1" max="1" width="34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37.5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D2" s="164"/>
      <c r="E2" s="137"/>
      <c r="F2" s="137"/>
      <c r="G2" s="137"/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170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66" t="s">
        <v>131</v>
      </c>
      <c r="C5" s="166" t="s">
        <v>132</v>
      </c>
      <c r="D5" s="166" t="s">
        <v>131</v>
      </c>
      <c r="E5" s="166" t="s">
        <v>132</v>
      </c>
      <c r="F5" s="166" t="s">
        <v>131</v>
      </c>
      <c r="G5" s="166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77">
        <f>SUM(D7,F7)</f>
        <v>98476.854699999996</v>
      </c>
      <c r="C7" s="175">
        <f>SUM(E7,G7)</f>
        <v>16321797.739999996</v>
      </c>
      <c r="D7" s="176">
        <f>SUM(D9:D52)</f>
        <v>98398.887999999992</v>
      </c>
      <c r="E7" s="176">
        <f>SUM(E9:E52)</f>
        <v>16260933.346999997</v>
      </c>
      <c r="F7" s="176">
        <f t="shared" ref="F7" si="0">SUM(F9:F52)</f>
        <v>77.966699999999989</v>
      </c>
      <c r="G7" s="176">
        <f>SUM(G9:G52)</f>
        <v>60864.393000000004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38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6.9320000000000004</v>
      </c>
      <c r="C9" s="120">
        <f>SUM(E9,G9)</f>
        <v>1536.18</v>
      </c>
      <c r="D9" s="150">
        <v>6.9320000000000004</v>
      </c>
      <c r="E9" s="156">
        <v>1536.18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1728.8828000000001</v>
      </c>
      <c r="C10" s="120">
        <f t="shared" ref="C10:C52" si="1">SUM(E10,G10)</f>
        <v>371193.77299999999</v>
      </c>
      <c r="D10" s="153">
        <v>1728.4860000000001</v>
      </c>
      <c r="E10" s="156">
        <v>371152.05699999997</v>
      </c>
      <c r="F10" s="157">
        <v>0.39679999999999999</v>
      </c>
      <c r="G10" s="155">
        <v>41.716000000000001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2" si="2">SUM(D11,F11)</f>
        <v>840.92899999999997</v>
      </c>
      <c r="C11" s="120">
        <f t="shared" si="1"/>
        <v>51621.4</v>
      </c>
      <c r="D11" s="150">
        <v>840.92899999999997</v>
      </c>
      <c r="E11" s="156">
        <v>51621.4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2"/>
        <v>2203.5680000000002</v>
      </c>
      <c r="C12" s="120">
        <f t="shared" si="1"/>
        <v>17305.684000000001</v>
      </c>
      <c r="D12" s="161">
        <v>2203.5680000000002</v>
      </c>
      <c r="E12" s="156">
        <v>17305.684000000001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2"/>
        <v>0</v>
      </c>
      <c r="C13" s="120">
        <f t="shared" si="1"/>
        <v>0</v>
      </c>
      <c r="D13" s="153">
        <v>0</v>
      </c>
      <c r="E13" s="156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2"/>
        <v>0</v>
      </c>
      <c r="C14" s="120">
        <f t="shared" si="1"/>
        <v>0</v>
      </c>
      <c r="D14" s="153">
        <v>0</v>
      </c>
      <c r="E14" s="156">
        <v>0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2"/>
        <v>114.292</v>
      </c>
      <c r="C15" s="120">
        <f t="shared" si="1"/>
        <v>156785.546</v>
      </c>
      <c r="D15" s="153">
        <v>114.292</v>
      </c>
      <c r="E15" s="156">
        <v>156785.546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2"/>
        <v>0</v>
      </c>
      <c r="C16" s="120">
        <f t="shared" si="1"/>
        <v>0</v>
      </c>
      <c r="D16" s="153">
        <v>0</v>
      </c>
      <c r="E16" s="156">
        <v>0</v>
      </c>
      <c r="F16" s="157">
        <v>0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2"/>
        <v>9.8040000000000003</v>
      </c>
      <c r="C17" s="120">
        <f t="shared" si="1"/>
        <v>248.809</v>
      </c>
      <c r="D17" s="153">
        <v>9.8040000000000003</v>
      </c>
      <c r="E17" s="156">
        <v>248.809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2"/>
        <v>526.02419999999995</v>
      </c>
      <c r="C18" s="120">
        <f t="shared" si="1"/>
        <v>152011.23000000001</v>
      </c>
      <c r="D18" s="153">
        <v>525.82299999999998</v>
      </c>
      <c r="E18" s="156">
        <v>151871.459</v>
      </c>
      <c r="F18" s="157">
        <v>0.20119999999999999</v>
      </c>
      <c r="G18" s="155">
        <v>139.77099999999999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2"/>
        <v>327.88039999999995</v>
      </c>
      <c r="C19" s="120">
        <f t="shared" si="1"/>
        <v>198495.44700000001</v>
      </c>
      <c r="D19" s="153">
        <v>299.64999999999998</v>
      </c>
      <c r="E19" s="156">
        <v>185979.79</v>
      </c>
      <c r="F19" s="157">
        <v>28.230399999999999</v>
      </c>
      <c r="G19" s="155">
        <v>12515.656999999999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2"/>
        <v>0</v>
      </c>
      <c r="C20" s="120">
        <f t="shared" si="1"/>
        <v>0</v>
      </c>
      <c r="D20" s="153">
        <v>0</v>
      </c>
      <c r="E20" s="156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2"/>
        <v>0</v>
      </c>
      <c r="C21" s="120">
        <f t="shared" si="1"/>
        <v>0</v>
      </c>
      <c r="D21" s="153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2"/>
        <v>386.78480000000002</v>
      </c>
      <c r="C22" s="120">
        <f t="shared" si="1"/>
        <v>128753.592</v>
      </c>
      <c r="D22" s="161">
        <v>377.08100000000002</v>
      </c>
      <c r="E22" s="156">
        <v>120398.092</v>
      </c>
      <c r="F22" s="157">
        <v>9.7037999999999993</v>
      </c>
      <c r="G22" s="155">
        <v>8355.5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62">
        <f t="shared" si="2"/>
        <v>0</v>
      </c>
      <c r="C23" s="120">
        <f t="shared" si="1"/>
        <v>0</v>
      </c>
      <c r="D23" s="153">
        <v>0</v>
      </c>
      <c r="E23" s="156">
        <v>0</v>
      </c>
      <c r="F23" s="159">
        <v>0</v>
      </c>
      <c r="G23" s="155">
        <v>0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2"/>
        <v>397.50059999999996</v>
      </c>
      <c r="C24" s="120">
        <f t="shared" si="1"/>
        <v>66879.327000000005</v>
      </c>
      <c r="D24" s="161">
        <v>397.47199999999998</v>
      </c>
      <c r="E24" s="156">
        <v>66878.176000000007</v>
      </c>
      <c r="F24" s="159">
        <v>2.86E-2</v>
      </c>
      <c r="G24" s="155">
        <v>1.151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2"/>
        <v>247.48499999999999</v>
      </c>
      <c r="C25" s="120">
        <f t="shared" si="1"/>
        <v>153733.649</v>
      </c>
      <c r="D25" s="161">
        <v>247.47499999999999</v>
      </c>
      <c r="E25" s="156">
        <v>153726.56400000001</v>
      </c>
      <c r="F25" s="159">
        <v>0.01</v>
      </c>
      <c r="G25" s="155">
        <v>7.085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2" t="s">
        <v>136</v>
      </c>
      <c r="B26" s="149">
        <f t="shared" si="2"/>
        <v>30185.63</v>
      </c>
      <c r="C26" s="120">
        <f t="shared" si="1"/>
        <v>1057707.4669999999</v>
      </c>
      <c r="D26" s="161">
        <v>30185.63</v>
      </c>
      <c r="E26" s="156">
        <v>1057707.4669999999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2" t="s">
        <v>155</v>
      </c>
      <c r="B27" s="149">
        <f t="shared" si="2"/>
        <v>826.93</v>
      </c>
      <c r="C27" s="120">
        <f t="shared" si="1"/>
        <v>26979.004000000001</v>
      </c>
      <c r="D27" s="161">
        <v>826.93</v>
      </c>
      <c r="E27" s="156">
        <v>26979.004000000001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64</v>
      </c>
      <c r="B28" s="149">
        <f t="shared" si="2"/>
        <v>37867.899600000004</v>
      </c>
      <c r="C28" s="120">
        <f t="shared" si="1"/>
        <v>4444232.301</v>
      </c>
      <c r="D28" s="161">
        <v>37867.883000000002</v>
      </c>
      <c r="E28" s="156">
        <v>4444226.2419999996</v>
      </c>
      <c r="F28" s="159">
        <v>1.66E-2</v>
      </c>
      <c r="G28" s="155">
        <v>6.0590000000000002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65</v>
      </c>
      <c r="B29" s="149">
        <f t="shared" si="2"/>
        <v>0.76400000000000001</v>
      </c>
      <c r="C29" s="120">
        <f t="shared" si="1"/>
        <v>582.55200000000002</v>
      </c>
      <c r="D29" s="153">
        <v>0.76400000000000001</v>
      </c>
      <c r="E29" s="156">
        <v>582.55200000000002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66</v>
      </c>
      <c r="B30" s="149">
        <f t="shared" si="2"/>
        <v>7501.75</v>
      </c>
      <c r="C30" s="120">
        <f t="shared" si="1"/>
        <v>1368062.6529999999</v>
      </c>
      <c r="D30" s="161">
        <v>7501.75</v>
      </c>
      <c r="E30" s="156">
        <v>1368062.6529999999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67</v>
      </c>
      <c r="B31" s="149">
        <f t="shared" si="2"/>
        <v>47.305</v>
      </c>
      <c r="C31" s="120">
        <f t="shared" si="1"/>
        <v>70201.266000000003</v>
      </c>
      <c r="D31" s="153">
        <v>47.305</v>
      </c>
      <c r="E31" s="156">
        <v>70201.266000000003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137</v>
      </c>
      <c r="B32" s="149">
        <f t="shared" si="2"/>
        <v>16.893999999999998</v>
      </c>
      <c r="C32" s="120">
        <f t="shared" si="1"/>
        <v>17104.698</v>
      </c>
      <c r="D32" s="153">
        <v>16.872</v>
      </c>
      <c r="E32" s="156">
        <v>17104.698</v>
      </c>
      <c r="F32" s="157">
        <v>2.1999999999999999E-2</v>
      </c>
      <c r="G32" s="155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68</v>
      </c>
      <c r="B33" s="149">
        <f t="shared" si="2"/>
        <v>161.053</v>
      </c>
      <c r="C33" s="120">
        <f t="shared" si="1"/>
        <v>66051.759000000005</v>
      </c>
      <c r="D33" s="153">
        <v>161.053</v>
      </c>
      <c r="E33" s="156">
        <v>66051.759000000005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69</v>
      </c>
      <c r="B34" s="149">
        <f t="shared" si="2"/>
        <v>0</v>
      </c>
      <c r="C34" s="120">
        <f t="shared" si="1"/>
        <v>0</v>
      </c>
      <c r="D34" s="153">
        <v>0</v>
      </c>
      <c r="E34" s="156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70</v>
      </c>
      <c r="B35" s="149">
        <f t="shared" si="2"/>
        <v>0</v>
      </c>
      <c r="C35" s="120">
        <f t="shared" si="1"/>
        <v>0</v>
      </c>
      <c r="D35" s="153">
        <v>0</v>
      </c>
      <c r="E35" s="156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71</v>
      </c>
      <c r="B36" s="149">
        <f t="shared" si="2"/>
        <v>0</v>
      </c>
      <c r="C36" s="120">
        <f t="shared" si="1"/>
        <v>0</v>
      </c>
      <c r="D36" s="153">
        <v>0</v>
      </c>
      <c r="E36" s="156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167</v>
      </c>
      <c r="B37" s="149">
        <f t="shared" si="2"/>
        <v>0</v>
      </c>
      <c r="C37" s="120">
        <f t="shared" si="1"/>
        <v>0</v>
      </c>
      <c r="D37" s="153">
        <v>0</v>
      </c>
      <c r="E37" s="156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2" t="s">
        <v>73</v>
      </c>
      <c r="B38" s="149">
        <f t="shared" si="2"/>
        <v>0</v>
      </c>
      <c r="C38" s="120">
        <f t="shared" si="1"/>
        <v>0</v>
      </c>
      <c r="D38" s="153">
        <v>0</v>
      </c>
      <c r="E38" s="156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74</v>
      </c>
      <c r="B39" s="149">
        <f t="shared" si="2"/>
        <v>223.66109999999998</v>
      </c>
      <c r="C39" s="120">
        <f t="shared" si="1"/>
        <v>110317.45</v>
      </c>
      <c r="D39" s="161">
        <v>222.56299999999999</v>
      </c>
      <c r="E39" s="156">
        <v>109813.489</v>
      </c>
      <c r="F39" s="157">
        <v>1.0981000000000001</v>
      </c>
      <c r="G39" s="155">
        <v>503.96100000000001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75</v>
      </c>
      <c r="B40" s="149">
        <f t="shared" si="2"/>
        <v>0.26479999999999998</v>
      </c>
      <c r="C40" s="120">
        <f t="shared" si="1"/>
        <v>148.315</v>
      </c>
      <c r="D40" s="153">
        <v>0</v>
      </c>
      <c r="E40" s="156">
        <v>0</v>
      </c>
      <c r="F40" s="157">
        <v>0.26479999999999998</v>
      </c>
      <c r="G40" s="155">
        <v>148.315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157</v>
      </c>
      <c r="B41" s="149">
        <f t="shared" si="2"/>
        <v>342.28199999999998</v>
      </c>
      <c r="C41" s="120">
        <f t="shared" si="1"/>
        <v>104548.826</v>
      </c>
      <c r="D41" s="153">
        <v>342.28199999999998</v>
      </c>
      <c r="E41" s="156">
        <v>104548.826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158</v>
      </c>
      <c r="B42" s="149">
        <f t="shared" si="2"/>
        <v>350.77499999999998</v>
      </c>
      <c r="C42" s="120">
        <f t="shared" si="1"/>
        <v>146586.016</v>
      </c>
      <c r="D42" s="161">
        <v>350.77499999999998</v>
      </c>
      <c r="E42" s="156">
        <v>146586.016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159</v>
      </c>
      <c r="B43" s="149">
        <f t="shared" si="2"/>
        <v>99.795000000000002</v>
      </c>
      <c r="C43" s="120">
        <f t="shared" si="1"/>
        <v>130441.88400000001</v>
      </c>
      <c r="D43" s="153">
        <v>99.795000000000002</v>
      </c>
      <c r="E43" s="156">
        <v>130441.88400000001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138</v>
      </c>
      <c r="B44" s="149">
        <f t="shared" si="2"/>
        <v>820.8066</v>
      </c>
      <c r="C44" s="120">
        <f t="shared" si="1"/>
        <v>499967.65100000001</v>
      </c>
      <c r="D44" s="161">
        <v>798.77499999999998</v>
      </c>
      <c r="E44" s="156">
        <v>471048.533</v>
      </c>
      <c r="F44" s="157">
        <v>22.031600000000001</v>
      </c>
      <c r="G44" s="155">
        <v>28919.117999999999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76</v>
      </c>
      <c r="B45" s="149">
        <f t="shared" si="2"/>
        <v>1842.9344000000001</v>
      </c>
      <c r="C45" s="120">
        <f t="shared" si="1"/>
        <v>971837.39399999997</v>
      </c>
      <c r="D45" s="161">
        <v>1842.932</v>
      </c>
      <c r="E45" s="156">
        <v>971836.61699999997</v>
      </c>
      <c r="F45" s="160">
        <v>2.3999999999999998E-3</v>
      </c>
      <c r="G45" s="155">
        <v>0.77700000000000002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2" t="s">
        <v>77</v>
      </c>
      <c r="B46" s="149">
        <f t="shared" si="2"/>
        <v>270.15100000000001</v>
      </c>
      <c r="C46" s="120">
        <f t="shared" si="1"/>
        <v>298525.63900000002</v>
      </c>
      <c r="D46" s="153">
        <v>264.92599999999999</v>
      </c>
      <c r="E46" s="156">
        <v>294316.74800000002</v>
      </c>
      <c r="F46" s="157">
        <v>5.2249999999999996</v>
      </c>
      <c r="G46" s="155">
        <v>4208.8909999999996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2" t="s">
        <v>78</v>
      </c>
      <c r="B47" s="149">
        <f t="shared" si="2"/>
        <v>0</v>
      </c>
      <c r="C47" s="120">
        <f t="shared" si="1"/>
        <v>0</v>
      </c>
      <c r="D47" s="153">
        <v>0</v>
      </c>
      <c r="E47" s="143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2" t="s">
        <v>160</v>
      </c>
      <c r="B48" s="184">
        <f t="shared" si="2"/>
        <v>5513.7839999999997</v>
      </c>
      <c r="C48" s="120">
        <f t="shared" si="1"/>
        <v>3361948.9270000001</v>
      </c>
      <c r="D48" s="161">
        <v>5513.7839999999997</v>
      </c>
      <c r="E48" s="156">
        <v>3361948.9270000001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149</v>
      </c>
      <c r="B49" s="149">
        <f t="shared" si="2"/>
        <v>8.4103999999999992</v>
      </c>
      <c r="C49" s="120">
        <f t="shared" si="1"/>
        <v>22117.041000000001</v>
      </c>
      <c r="D49" s="153">
        <v>7.1749999999999998</v>
      </c>
      <c r="E49" s="156">
        <v>20038.649000000001</v>
      </c>
      <c r="F49" s="157">
        <v>1.2354000000000001</v>
      </c>
      <c r="G49" s="155">
        <v>2078.3919999999998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2" t="s">
        <v>139</v>
      </c>
      <c r="B50" s="149">
        <f t="shared" si="2"/>
        <v>14.6</v>
      </c>
      <c r="C50" s="120">
        <f t="shared" si="1"/>
        <v>5856.1779999999999</v>
      </c>
      <c r="D50" s="153">
        <v>14.6</v>
      </c>
      <c r="E50" s="156">
        <v>5856.1779999999999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2" t="s">
        <v>80</v>
      </c>
      <c r="B51" s="149">
        <f t="shared" si="2"/>
        <v>119.38200000000001</v>
      </c>
      <c r="C51" s="120">
        <f t="shared" si="1"/>
        <v>60712.582000000002</v>
      </c>
      <c r="D51" s="161">
        <v>119.38200000000001</v>
      </c>
      <c r="E51" s="156">
        <v>60712.582000000002</v>
      </c>
      <c r="F51" s="157">
        <v>0</v>
      </c>
      <c r="G51" s="155">
        <v>0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2" t="s">
        <v>81</v>
      </c>
      <c r="B52" s="149">
        <f t="shared" si="2"/>
        <v>5471.7</v>
      </c>
      <c r="C52" s="120">
        <f t="shared" si="1"/>
        <v>2259303.5</v>
      </c>
      <c r="D52" s="142">
        <v>5462.2</v>
      </c>
      <c r="E52" s="163">
        <v>2255365.5</v>
      </c>
      <c r="F52" s="163">
        <v>9.5</v>
      </c>
      <c r="G52" s="163">
        <v>3938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65"/>
      <c r="E53" s="165"/>
      <c r="F53" s="165"/>
      <c r="G53" s="165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1"/>
  <sheetViews>
    <sheetView view="pageBreakPreview" zoomScale="55" zoomScaleNormal="55" zoomScaleSheetLayoutView="55" workbookViewId="0">
      <pane xSplit="1" ySplit="6" topLeftCell="B7" activePane="bottomRight" state="frozen"/>
      <selection activeCell="I24" sqref="I24"/>
      <selection pane="topRight" activeCell="I24" sqref="I24"/>
      <selection pane="bottomLeft" activeCell="I24" sqref="I24"/>
      <selection pane="bottomRight"/>
    </sheetView>
  </sheetViews>
  <sheetFormatPr defaultRowHeight="60" customHeight="1" x14ac:dyDescent="0.15"/>
  <cols>
    <col min="1" max="1" width="33.37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169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58" t="s">
        <v>131</v>
      </c>
      <c r="C5" s="158" t="s">
        <v>132</v>
      </c>
      <c r="D5" s="158" t="s">
        <v>131</v>
      </c>
      <c r="E5" s="158" t="s">
        <v>132</v>
      </c>
      <c r="F5" s="158" t="s">
        <v>131</v>
      </c>
      <c r="G5" s="158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1" t="s">
        <v>135</v>
      </c>
      <c r="B7" s="177">
        <f t="shared" ref="B7" si="0">SUM(D7,F7)</f>
        <v>97748.868200000012</v>
      </c>
      <c r="C7" s="175">
        <f>SUM(E7,G7)</f>
        <v>14146194</v>
      </c>
      <c r="D7" s="178">
        <f>SUM(D9:D52)</f>
        <v>97675.800000000017</v>
      </c>
      <c r="E7" s="179">
        <f>SUM(E9:E52)</f>
        <v>14096277.699999999</v>
      </c>
      <c r="F7" s="177">
        <f>SUM(F9:F52)</f>
        <v>73.06819999999999</v>
      </c>
      <c r="G7" s="175">
        <f>SUM(G9:G52)</f>
        <v>49916.30000000001</v>
      </c>
      <c r="H7" s="112"/>
      <c r="I7" s="144"/>
      <c r="J7" s="123">
        <f>SUM(J9:J52)</f>
        <v>0</v>
      </c>
      <c r="K7" s="123">
        <f>SUM(K9:K52)</f>
        <v>0</v>
      </c>
      <c r="L7" s="118"/>
      <c r="M7" s="124"/>
      <c r="N7" s="124"/>
      <c r="O7" s="114"/>
      <c r="P7" s="114"/>
    </row>
    <row r="8" spans="1:16" ht="60" customHeight="1" x14ac:dyDescent="0.15">
      <c r="A8" s="171"/>
      <c r="B8" s="120"/>
      <c r="C8" s="120"/>
      <c r="D8" s="138"/>
      <c r="E8" s="155"/>
      <c r="F8" s="155"/>
      <c r="G8" s="155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1" t="s">
        <v>43</v>
      </c>
      <c r="B9" s="149">
        <f>SUM(D9,F9)</f>
        <v>12</v>
      </c>
      <c r="C9" s="120">
        <f>SUM(E9,G9)</f>
        <v>2789</v>
      </c>
      <c r="D9" s="150">
        <v>12</v>
      </c>
      <c r="E9" s="156">
        <v>2789</v>
      </c>
      <c r="F9" s="157">
        <v>0</v>
      </c>
      <c r="G9" s="156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1" t="s">
        <v>44</v>
      </c>
      <c r="B10" s="149">
        <f>SUM(D10,F10)</f>
        <v>1176.2331999999999</v>
      </c>
      <c r="C10" s="120">
        <f t="shared" ref="C10:C52" si="1">SUM(E10,G10)</f>
        <v>278570</v>
      </c>
      <c r="D10" s="153">
        <v>1175.3</v>
      </c>
      <c r="E10" s="156">
        <v>278528</v>
      </c>
      <c r="F10" s="157">
        <v>0.93320000000000003</v>
      </c>
      <c r="G10" s="155">
        <v>42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1" t="s">
        <v>45</v>
      </c>
      <c r="B11" s="149">
        <f t="shared" ref="B11:B52" si="2">SUM(D11,F11)</f>
        <v>567.20000000000005</v>
      </c>
      <c r="C11" s="120">
        <f t="shared" si="1"/>
        <v>35804</v>
      </c>
      <c r="D11" s="150">
        <v>567.20000000000005</v>
      </c>
      <c r="E11" s="156">
        <v>35804</v>
      </c>
      <c r="F11" s="157">
        <v>0</v>
      </c>
      <c r="G11" s="155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1" t="s">
        <v>46</v>
      </c>
      <c r="B12" s="149">
        <f t="shared" si="2"/>
        <v>1647.8</v>
      </c>
      <c r="C12" s="120">
        <f t="shared" si="1"/>
        <v>143594</v>
      </c>
      <c r="D12" s="153">
        <v>1647.8</v>
      </c>
      <c r="E12" s="156">
        <v>143594</v>
      </c>
      <c r="F12" s="157">
        <v>0</v>
      </c>
      <c r="G12" s="155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1" t="s">
        <v>47</v>
      </c>
      <c r="B13" s="149">
        <f t="shared" si="2"/>
        <v>0</v>
      </c>
      <c r="C13" s="120">
        <f t="shared" si="1"/>
        <v>0</v>
      </c>
      <c r="D13" s="153">
        <v>0</v>
      </c>
      <c r="E13" s="156">
        <v>0</v>
      </c>
      <c r="F13" s="157">
        <v>0</v>
      </c>
      <c r="G13" s="155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1" t="s">
        <v>49</v>
      </c>
      <c r="B14" s="149">
        <f t="shared" si="2"/>
        <v>0.3</v>
      </c>
      <c r="C14" s="120">
        <f t="shared" si="1"/>
        <v>796</v>
      </c>
      <c r="D14" s="153">
        <v>0.3</v>
      </c>
      <c r="E14" s="156">
        <v>796</v>
      </c>
      <c r="F14" s="157">
        <v>0</v>
      </c>
      <c r="G14" s="155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1" t="s">
        <v>50</v>
      </c>
      <c r="B15" s="149">
        <f t="shared" si="2"/>
        <v>143.4</v>
      </c>
      <c r="C15" s="120">
        <f t="shared" si="1"/>
        <v>191939</v>
      </c>
      <c r="D15" s="153">
        <v>143.4</v>
      </c>
      <c r="E15" s="156">
        <v>191939</v>
      </c>
      <c r="F15" s="157">
        <v>0</v>
      </c>
      <c r="G15" s="155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1" t="s">
        <v>51</v>
      </c>
      <c r="B16" s="149">
        <f t="shared" si="2"/>
        <v>0</v>
      </c>
      <c r="C16" s="120">
        <f t="shared" si="1"/>
        <v>0</v>
      </c>
      <c r="D16" s="153">
        <v>0</v>
      </c>
      <c r="E16" s="156">
        <v>0</v>
      </c>
      <c r="F16" s="157">
        <v>0</v>
      </c>
      <c r="G16" s="155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1" t="s">
        <v>52</v>
      </c>
      <c r="B17" s="149">
        <f t="shared" si="2"/>
        <v>6</v>
      </c>
      <c r="C17" s="120">
        <f t="shared" si="1"/>
        <v>146</v>
      </c>
      <c r="D17" s="153">
        <v>6</v>
      </c>
      <c r="E17" s="156">
        <v>146</v>
      </c>
      <c r="F17" s="157">
        <v>0</v>
      </c>
      <c r="G17" s="155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1" t="s">
        <v>154</v>
      </c>
      <c r="B18" s="149">
        <f t="shared" si="2"/>
        <v>285.97000000000003</v>
      </c>
      <c r="C18" s="120">
        <f t="shared" si="1"/>
        <v>98919</v>
      </c>
      <c r="D18" s="153">
        <v>285.60000000000002</v>
      </c>
      <c r="E18" s="156">
        <v>98597</v>
      </c>
      <c r="F18" s="157">
        <v>0.37</v>
      </c>
      <c r="G18" s="155">
        <v>322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1" t="s">
        <v>53</v>
      </c>
      <c r="B19" s="149">
        <f t="shared" si="2"/>
        <v>431.20000000000005</v>
      </c>
      <c r="C19" s="120">
        <f t="shared" si="1"/>
        <v>283644</v>
      </c>
      <c r="D19" s="153">
        <v>407.6</v>
      </c>
      <c r="E19" s="156">
        <v>270651</v>
      </c>
      <c r="F19" s="157">
        <v>23.6</v>
      </c>
      <c r="G19" s="155">
        <v>12993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1" t="s">
        <v>55</v>
      </c>
      <c r="B20" s="149">
        <f t="shared" si="2"/>
        <v>0</v>
      </c>
      <c r="C20" s="120">
        <f t="shared" si="1"/>
        <v>0</v>
      </c>
      <c r="D20" s="153">
        <v>0</v>
      </c>
      <c r="E20" s="156">
        <v>0</v>
      </c>
      <c r="F20" s="157">
        <v>0</v>
      </c>
      <c r="G20" s="155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1" t="s">
        <v>56</v>
      </c>
      <c r="B21" s="149">
        <f t="shared" si="2"/>
        <v>0</v>
      </c>
      <c r="C21" s="120">
        <f t="shared" si="1"/>
        <v>0</v>
      </c>
      <c r="D21" s="153">
        <v>0</v>
      </c>
      <c r="E21" s="142">
        <v>0</v>
      </c>
      <c r="F21" s="157">
        <v>0</v>
      </c>
      <c r="G21" s="155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1" t="s">
        <v>59</v>
      </c>
      <c r="B22" s="149">
        <f t="shared" si="2"/>
        <v>454.7</v>
      </c>
      <c r="C22" s="120">
        <f t="shared" si="1"/>
        <v>155239</v>
      </c>
      <c r="D22" s="153">
        <v>442.7</v>
      </c>
      <c r="E22" s="156">
        <v>145995</v>
      </c>
      <c r="F22" s="157">
        <v>12</v>
      </c>
      <c r="G22" s="155">
        <v>9244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1" t="s">
        <v>60</v>
      </c>
      <c r="B23" s="149">
        <f t="shared" si="2"/>
        <v>0.02</v>
      </c>
      <c r="C23" s="120">
        <f t="shared" si="1"/>
        <v>3</v>
      </c>
      <c r="D23" s="153">
        <v>0</v>
      </c>
      <c r="E23" s="156">
        <v>0</v>
      </c>
      <c r="F23" s="157">
        <v>0.02</v>
      </c>
      <c r="G23" s="155">
        <v>3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1" t="s">
        <v>61</v>
      </c>
      <c r="B24" s="149">
        <f t="shared" si="2"/>
        <v>556.68000000000006</v>
      </c>
      <c r="C24" s="120">
        <f t="shared" si="1"/>
        <v>101247.9</v>
      </c>
      <c r="D24" s="153">
        <v>556.6</v>
      </c>
      <c r="E24" s="156">
        <v>101242</v>
      </c>
      <c r="F24" s="157">
        <v>0.08</v>
      </c>
      <c r="G24" s="155">
        <v>5.9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1" t="s">
        <v>62</v>
      </c>
      <c r="B25" s="149">
        <f t="shared" si="2"/>
        <v>267.416</v>
      </c>
      <c r="C25" s="120">
        <f t="shared" si="1"/>
        <v>190278.7</v>
      </c>
      <c r="D25" s="153">
        <v>267.39999999999998</v>
      </c>
      <c r="E25" s="156">
        <v>190272</v>
      </c>
      <c r="F25" s="157">
        <v>1.6E-2</v>
      </c>
      <c r="G25" s="155">
        <v>6.7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1" t="s">
        <v>136</v>
      </c>
      <c r="B26" s="149">
        <f t="shared" si="2"/>
        <v>33676.199999999997</v>
      </c>
      <c r="C26" s="120">
        <f t="shared" si="1"/>
        <v>1454514</v>
      </c>
      <c r="D26" s="153">
        <v>33676.199999999997</v>
      </c>
      <c r="E26" s="156">
        <v>1454514</v>
      </c>
      <c r="F26" s="157">
        <v>0</v>
      </c>
      <c r="G26" s="155">
        <v>0</v>
      </c>
      <c r="H26" s="146"/>
      <c r="I26" s="145"/>
      <c r="J26" s="126"/>
      <c r="K26" s="126"/>
      <c r="L26" s="117"/>
      <c r="M26" s="125"/>
      <c r="N26" s="114"/>
      <c r="O26" s="114"/>
      <c r="P26" s="114"/>
    </row>
    <row r="27" spans="1:16" ht="60" customHeight="1" x14ac:dyDescent="0.15">
      <c r="A27" s="171" t="s">
        <v>155</v>
      </c>
      <c r="B27" s="149">
        <f t="shared" si="2"/>
        <v>778.5</v>
      </c>
      <c r="C27" s="120">
        <f t="shared" si="1"/>
        <v>21955</v>
      </c>
      <c r="D27" s="153">
        <v>778.5</v>
      </c>
      <c r="E27" s="156">
        <v>21955</v>
      </c>
      <c r="F27" s="157">
        <v>0</v>
      </c>
      <c r="G27" s="155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1" t="s">
        <v>64</v>
      </c>
      <c r="B28" s="149">
        <f t="shared" si="2"/>
        <v>38887.089999999997</v>
      </c>
      <c r="C28" s="120">
        <f t="shared" si="1"/>
        <v>4133645.9</v>
      </c>
      <c r="D28" s="153">
        <v>38887</v>
      </c>
      <c r="E28" s="156">
        <v>4133641</v>
      </c>
      <c r="F28" s="157">
        <v>0.09</v>
      </c>
      <c r="G28" s="155">
        <v>4.9000000000000004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1" t="s">
        <v>65</v>
      </c>
      <c r="B29" s="149">
        <f t="shared" si="2"/>
        <v>0.3</v>
      </c>
      <c r="C29" s="120">
        <f t="shared" si="1"/>
        <v>329</v>
      </c>
      <c r="D29" s="153">
        <v>0.3</v>
      </c>
      <c r="E29" s="156">
        <v>329</v>
      </c>
      <c r="F29" s="157">
        <v>0</v>
      </c>
      <c r="G29" s="155">
        <v>0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1" t="s">
        <v>66</v>
      </c>
      <c r="B30" s="149">
        <f t="shared" si="2"/>
        <v>2698.5</v>
      </c>
      <c r="C30" s="120">
        <f t="shared" si="1"/>
        <v>450002</v>
      </c>
      <c r="D30" s="153">
        <v>2698.5</v>
      </c>
      <c r="E30" s="156">
        <v>450002</v>
      </c>
      <c r="F30" s="157">
        <v>0</v>
      </c>
      <c r="G30" s="155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1" t="s">
        <v>67</v>
      </c>
      <c r="B31" s="149">
        <f t="shared" si="2"/>
        <v>34.799999999999997</v>
      </c>
      <c r="C31" s="120">
        <f t="shared" si="1"/>
        <v>32775</v>
      </c>
      <c r="D31" s="153">
        <v>34.799999999999997</v>
      </c>
      <c r="E31" s="156">
        <v>32775</v>
      </c>
      <c r="F31" s="157">
        <v>0</v>
      </c>
      <c r="G31" s="155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1" t="s">
        <v>137</v>
      </c>
      <c r="B32" s="149">
        <f t="shared" si="2"/>
        <v>24.721999999999998</v>
      </c>
      <c r="C32" s="120">
        <f t="shared" si="1"/>
        <v>28297</v>
      </c>
      <c r="D32" s="153">
        <v>24.7</v>
      </c>
      <c r="E32" s="156">
        <v>28282</v>
      </c>
      <c r="F32" s="157">
        <v>2.1999999999999999E-2</v>
      </c>
      <c r="G32" s="155">
        <v>15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1" t="s">
        <v>68</v>
      </c>
      <c r="B33" s="149">
        <f t="shared" si="2"/>
        <v>1973</v>
      </c>
      <c r="C33" s="120">
        <f t="shared" si="1"/>
        <v>431983</v>
      </c>
      <c r="D33" s="153">
        <v>1973</v>
      </c>
      <c r="E33" s="156">
        <v>431983</v>
      </c>
      <c r="F33" s="157">
        <v>0</v>
      </c>
      <c r="G33" s="155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1" t="s">
        <v>69</v>
      </c>
      <c r="B34" s="149">
        <f t="shared" si="2"/>
        <v>0</v>
      </c>
      <c r="C34" s="120">
        <f t="shared" si="1"/>
        <v>0</v>
      </c>
      <c r="D34" s="153">
        <v>0</v>
      </c>
      <c r="E34" s="156">
        <v>0</v>
      </c>
      <c r="F34" s="157">
        <v>0</v>
      </c>
      <c r="G34" s="155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1" t="s">
        <v>70</v>
      </c>
      <c r="B35" s="149">
        <f t="shared" si="2"/>
        <v>0</v>
      </c>
      <c r="C35" s="120">
        <f t="shared" si="1"/>
        <v>0</v>
      </c>
      <c r="D35" s="153">
        <v>0</v>
      </c>
      <c r="E35" s="156">
        <v>0</v>
      </c>
      <c r="F35" s="157">
        <v>0</v>
      </c>
      <c r="G35" s="155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1" t="s">
        <v>71</v>
      </c>
      <c r="B36" s="149">
        <f t="shared" si="2"/>
        <v>0</v>
      </c>
      <c r="C36" s="120">
        <f t="shared" si="1"/>
        <v>0</v>
      </c>
      <c r="D36" s="153">
        <v>0</v>
      </c>
      <c r="E36" s="156">
        <v>0</v>
      </c>
      <c r="F36" s="157">
        <v>0</v>
      </c>
      <c r="G36" s="155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1" t="s">
        <v>167</v>
      </c>
      <c r="B37" s="149">
        <f t="shared" si="2"/>
        <v>0</v>
      </c>
      <c r="C37" s="120">
        <f t="shared" si="1"/>
        <v>0</v>
      </c>
      <c r="D37" s="153">
        <v>0</v>
      </c>
      <c r="E37" s="156">
        <v>0</v>
      </c>
      <c r="F37" s="157">
        <v>0</v>
      </c>
      <c r="G37" s="155">
        <v>0</v>
      </c>
      <c r="H37" s="146"/>
      <c r="I37" s="145"/>
      <c r="J37" s="126"/>
      <c r="K37" s="126"/>
      <c r="L37" s="117"/>
      <c r="M37" s="128"/>
      <c r="N37" s="104"/>
      <c r="O37" s="104"/>
      <c r="P37" s="114"/>
    </row>
    <row r="38" spans="1:16" ht="60" customHeight="1" x14ac:dyDescent="0.15">
      <c r="A38" s="171" t="s">
        <v>73</v>
      </c>
      <c r="B38" s="149">
        <f t="shared" si="2"/>
        <v>0</v>
      </c>
      <c r="C38" s="120">
        <f t="shared" si="1"/>
        <v>0</v>
      </c>
      <c r="D38" s="153">
        <v>0</v>
      </c>
      <c r="E38" s="156">
        <v>0</v>
      </c>
      <c r="F38" s="157">
        <v>0</v>
      </c>
      <c r="G38" s="155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1" t="s">
        <v>74</v>
      </c>
      <c r="B39" s="149">
        <f t="shared" si="2"/>
        <v>148.62199999999999</v>
      </c>
      <c r="C39" s="120">
        <f t="shared" si="1"/>
        <v>72872.899999999994</v>
      </c>
      <c r="D39" s="153">
        <v>148.1</v>
      </c>
      <c r="E39" s="156">
        <v>72492</v>
      </c>
      <c r="F39" s="157">
        <v>0.52200000000000002</v>
      </c>
      <c r="G39" s="155">
        <v>380.9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1" t="s">
        <v>75</v>
      </c>
      <c r="B40" s="149">
        <f t="shared" si="2"/>
        <v>122.63300000000001</v>
      </c>
      <c r="C40" s="120">
        <f t="shared" si="1"/>
        <v>139330.79999999999</v>
      </c>
      <c r="D40" s="153">
        <v>122.2</v>
      </c>
      <c r="E40" s="156">
        <v>138995</v>
      </c>
      <c r="F40" s="157">
        <v>0.433</v>
      </c>
      <c r="G40" s="155">
        <v>335.8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1" t="s">
        <v>157</v>
      </c>
      <c r="B41" s="149">
        <f t="shared" si="2"/>
        <v>318.3</v>
      </c>
      <c r="C41" s="120">
        <f t="shared" si="1"/>
        <v>108156</v>
      </c>
      <c r="D41" s="153">
        <v>318.3</v>
      </c>
      <c r="E41" s="156">
        <v>108156</v>
      </c>
      <c r="F41" s="157">
        <v>0</v>
      </c>
      <c r="G41" s="155">
        <v>0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1" t="s">
        <v>158</v>
      </c>
      <c r="B42" s="149">
        <f t="shared" si="2"/>
        <v>500.6</v>
      </c>
      <c r="C42" s="120">
        <f t="shared" si="1"/>
        <v>120898</v>
      </c>
      <c r="D42" s="153">
        <v>500.6</v>
      </c>
      <c r="E42" s="156">
        <v>120898</v>
      </c>
      <c r="F42" s="157">
        <v>0</v>
      </c>
      <c r="G42" s="155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1" t="s">
        <v>159</v>
      </c>
      <c r="B43" s="149">
        <f t="shared" si="2"/>
        <v>0</v>
      </c>
      <c r="C43" s="120">
        <f t="shared" si="1"/>
        <v>0</v>
      </c>
      <c r="D43" s="153">
        <v>0</v>
      </c>
      <c r="E43" s="156">
        <v>0</v>
      </c>
      <c r="F43" s="157">
        <v>0</v>
      </c>
      <c r="G43" s="155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1" t="s">
        <v>138</v>
      </c>
      <c r="B44" s="149">
        <f t="shared" si="2"/>
        <v>702.90000000000009</v>
      </c>
      <c r="C44" s="120">
        <f t="shared" si="1"/>
        <v>346071.5</v>
      </c>
      <c r="D44" s="153">
        <v>674.7</v>
      </c>
      <c r="E44" s="156">
        <v>326848</v>
      </c>
      <c r="F44" s="157">
        <v>28.2</v>
      </c>
      <c r="G44" s="155">
        <v>19223.5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1" t="s">
        <v>76</v>
      </c>
      <c r="B45" s="149">
        <f t="shared" si="2"/>
        <v>1964.8019999999999</v>
      </c>
      <c r="C45" s="120">
        <f t="shared" si="1"/>
        <v>1116486.8</v>
      </c>
      <c r="D45" s="153">
        <v>1964.8</v>
      </c>
      <c r="E45" s="156">
        <v>1116486</v>
      </c>
      <c r="F45" s="157">
        <v>2E-3</v>
      </c>
      <c r="G45" s="155">
        <v>0.8</v>
      </c>
      <c r="H45" s="146"/>
      <c r="I45" s="145"/>
      <c r="J45" s="126"/>
      <c r="K45" s="126"/>
      <c r="L45" s="117"/>
      <c r="M45" s="128"/>
      <c r="N45" s="104">
        <v>106143</v>
      </c>
      <c r="O45" s="104"/>
      <c r="P45" s="114"/>
    </row>
    <row r="46" spans="1:16" ht="60" customHeight="1" x14ac:dyDescent="0.15">
      <c r="A46" s="171" t="s">
        <v>77</v>
      </c>
      <c r="B46" s="149">
        <f t="shared" si="2"/>
        <v>243.8</v>
      </c>
      <c r="C46" s="120">
        <f t="shared" si="1"/>
        <v>234068</v>
      </c>
      <c r="D46" s="153">
        <v>241.3</v>
      </c>
      <c r="E46" s="156">
        <v>232072</v>
      </c>
      <c r="F46" s="157">
        <v>2.5</v>
      </c>
      <c r="G46" s="155">
        <v>1996</v>
      </c>
      <c r="H46" s="146"/>
      <c r="I46" s="145"/>
      <c r="J46" s="126"/>
      <c r="K46" s="126"/>
      <c r="L46" s="117"/>
      <c r="M46" s="128"/>
      <c r="N46" s="104">
        <v>931176</v>
      </c>
      <c r="O46" s="104"/>
      <c r="P46" s="114"/>
    </row>
    <row r="47" spans="1:16" ht="60" customHeight="1" x14ac:dyDescent="0.15">
      <c r="A47" s="171" t="s">
        <v>78</v>
      </c>
      <c r="B47" s="149">
        <f t="shared" si="2"/>
        <v>0</v>
      </c>
      <c r="C47" s="120">
        <f t="shared" si="1"/>
        <v>0</v>
      </c>
      <c r="D47" s="153">
        <v>0</v>
      </c>
      <c r="E47" s="143">
        <v>0</v>
      </c>
      <c r="F47" s="157">
        <v>0</v>
      </c>
      <c r="G47" s="155">
        <v>0</v>
      </c>
      <c r="H47" s="146"/>
      <c r="I47" s="145"/>
      <c r="J47" s="126"/>
      <c r="K47" s="126"/>
      <c r="L47" s="117"/>
      <c r="M47" s="128"/>
      <c r="N47" s="104"/>
      <c r="O47" s="104"/>
      <c r="P47" s="114"/>
    </row>
    <row r="48" spans="1:16" ht="60" customHeight="1" x14ac:dyDescent="0.15">
      <c r="A48" s="171" t="s">
        <v>160</v>
      </c>
      <c r="B48" s="184">
        <f t="shared" si="2"/>
        <v>5276.7</v>
      </c>
      <c r="C48" s="120">
        <f t="shared" si="1"/>
        <v>2671459</v>
      </c>
      <c r="D48" s="153">
        <v>5276.7</v>
      </c>
      <c r="E48" s="156">
        <v>2671459</v>
      </c>
      <c r="F48" s="157">
        <v>0</v>
      </c>
      <c r="G48" s="155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1" t="s">
        <v>149</v>
      </c>
      <c r="B49" s="149">
        <f t="shared" si="2"/>
        <v>10.4</v>
      </c>
      <c r="C49" s="120">
        <f t="shared" si="1"/>
        <v>23599</v>
      </c>
      <c r="D49" s="153">
        <v>7.5</v>
      </c>
      <c r="E49" s="156">
        <v>18339</v>
      </c>
      <c r="F49" s="157">
        <v>2.9</v>
      </c>
      <c r="G49" s="155">
        <v>5260</v>
      </c>
      <c r="H49" s="146"/>
      <c r="I49" s="145"/>
      <c r="J49" s="126"/>
      <c r="K49" s="126"/>
      <c r="L49" s="117"/>
      <c r="M49" s="128"/>
      <c r="N49" s="104">
        <v>5881986</v>
      </c>
      <c r="O49" s="104"/>
      <c r="P49" s="114"/>
    </row>
    <row r="50" spans="1:16" ht="60" customHeight="1" x14ac:dyDescent="0.15">
      <c r="A50" s="171" t="s">
        <v>139</v>
      </c>
      <c r="B50" s="149">
        <f t="shared" si="2"/>
        <v>15.9</v>
      </c>
      <c r="C50" s="120">
        <f t="shared" si="1"/>
        <v>7966</v>
      </c>
      <c r="D50" s="153">
        <v>15.9</v>
      </c>
      <c r="E50" s="156">
        <v>7966</v>
      </c>
      <c r="F50" s="157">
        <v>0</v>
      </c>
      <c r="G50" s="155">
        <v>0</v>
      </c>
      <c r="H50" s="146"/>
      <c r="I50" s="145"/>
      <c r="J50" s="126"/>
      <c r="K50" s="126"/>
      <c r="L50" s="117"/>
      <c r="M50" s="128"/>
      <c r="N50" s="104"/>
      <c r="O50" s="104"/>
      <c r="P50" s="114"/>
    </row>
    <row r="51" spans="1:16" ht="60" customHeight="1" x14ac:dyDescent="0.15">
      <c r="A51" s="171" t="s">
        <v>80</v>
      </c>
      <c r="B51" s="149">
        <f t="shared" si="2"/>
        <v>139.07999999999998</v>
      </c>
      <c r="C51" s="120">
        <f t="shared" si="1"/>
        <v>63283.5</v>
      </c>
      <c r="D51" s="153">
        <v>137.69999999999999</v>
      </c>
      <c r="E51" s="156">
        <v>63200.7</v>
      </c>
      <c r="F51" s="157">
        <v>1.38</v>
      </c>
      <c r="G51" s="155">
        <v>82.8</v>
      </c>
      <c r="H51" s="146"/>
      <c r="I51" s="145"/>
      <c r="J51" s="126"/>
      <c r="K51" s="126"/>
      <c r="L51" s="117"/>
      <c r="M51" s="128"/>
      <c r="N51" s="104">
        <v>286125</v>
      </c>
      <c r="O51" s="104"/>
      <c r="P51" s="114"/>
    </row>
    <row r="52" spans="1:16" ht="60" customHeight="1" x14ac:dyDescent="0.15">
      <c r="A52" s="171" t="s">
        <v>81</v>
      </c>
      <c r="B52" s="149">
        <f t="shared" si="2"/>
        <v>4683.1000000000004</v>
      </c>
      <c r="C52" s="120">
        <f t="shared" si="1"/>
        <v>1205532</v>
      </c>
      <c r="D52" s="154">
        <v>4683.1000000000004</v>
      </c>
      <c r="E52" s="155">
        <v>1205532</v>
      </c>
      <c r="F52" s="157">
        <v>0</v>
      </c>
      <c r="G52" s="155">
        <v>0</v>
      </c>
      <c r="H52" s="140"/>
      <c r="I52" s="145"/>
      <c r="J52" s="126"/>
      <c r="K52" s="126"/>
      <c r="L52" s="118"/>
      <c r="M52" s="104"/>
      <c r="N52" s="104">
        <v>20808428</v>
      </c>
      <c r="O52" s="104"/>
      <c r="P52" s="114"/>
    </row>
    <row r="53" spans="1:16" ht="60" customHeight="1" x14ac:dyDescent="0.15">
      <c r="A53" s="129"/>
      <c r="D53" s="109"/>
      <c r="E53" s="130"/>
      <c r="F53" s="109"/>
      <c r="G53" s="109"/>
      <c r="H53" s="114"/>
      <c r="I53" s="131"/>
      <c r="J53" s="131"/>
      <c r="K53" s="131"/>
      <c r="L53" s="118"/>
      <c r="M53" s="104"/>
      <c r="N53" s="104"/>
      <c r="O53" s="104"/>
      <c r="P53" s="114"/>
    </row>
    <row r="54" spans="1:16" ht="60" customHeight="1" x14ac:dyDescent="0.15">
      <c r="A54" s="103" t="s">
        <v>147</v>
      </c>
      <c r="H54" s="104"/>
      <c r="I54" s="122"/>
      <c r="J54" s="122"/>
      <c r="K54" s="122"/>
      <c r="L54" s="110"/>
      <c r="M54" s="114"/>
      <c r="N54" s="114"/>
      <c r="O54" s="114"/>
    </row>
    <row r="55" spans="1:16" ht="60" customHeight="1" x14ac:dyDescent="0.15">
      <c r="D55" s="132"/>
      <c r="E55" s="132"/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3"/>
      <c r="E56" s="133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4"/>
      <c r="E57" s="134"/>
      <c r="I57" s="135"/>
      <c r="J57" s="135"/>
      <c r="K57" s="135"/>
      <c r="L57" s="118"/>
      <c r="M57" s="114"/>
      <c r="N57" s="114"/>
      <c r="O57" s="114"/>
    </row>
    <row r="58" spans="1:16" ht="60" customHeight="1" x14ac:dyDescent="0.15">
      <c r="D58" s="136"/>
      <c r="E58" s="136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7"/>
      <c r="J74" s="137"/>
      <c r="K74" s="137"/>
      <c r="L74" s="114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14"/>
      <c r="J76" s="114"/>
      <c r="K76" s="114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101" spans="6:6" ht="60" customHeight="1" x14ac:dyDescent="0.15">
      <c r="F101" s="103">
        <f>SUM(F54:F98)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2"/>
  <sheetViews>
    <sheetView view="pageBreakPreview" zoomScale="55" zoomScaleNormal="55" zoomScaleSheetLayoutView="55" workbookViewId="0">
      <pane xSplit="1" ySplit="6" topLeftCell="B7" activePane="bottomRight" state="frozen"/>
      <selection activeCell="I24" sqref="I24"/>
      <selection pane="topRight" activeCell="I24" sqref="I24"/>
      <selection pane="bottomLeft" activeCell="I24" sqref="I24"/>
      <selection pane="bottomRight"/>
    </sheetView>
  </sheetViews>
  <sheetFormatPr defaultRowHeight="60" customHeight="1" x14ac:dyDescent="0.15"/>
  <cols>
    <col min="1" max="1" width="35.62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70" t="s">
        <v>172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4" t="s">
        <v>127</v>
      </c>
      <c r="C4" s="205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47" t="s">
        <v>131</v>
      </c>
      <c r="C5" s="147" t="s">
        <v>132</v>
      </c>
      <c r="D5" s="147" t="s">
        <v>131</v>
      </c>
      <c r="E5" s="147" t="s">
        <v>132</v>
      </c>
      <c r="F5" s="147" t="s">
        <v>131</v>
      </c>
      <c r="G5" s="147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72" t="s">
        <v>135</v>
      </c>
      <c r="B7" s="180">
        <f t="shared" ref="B7" si="0">SUM(D7,F7)</f>
        <v>100379</v>
      </c>
      <c r="C7" s="181">
        <f>SUM(E7,G7)</f>
        <v>16636041</v>
      </c>
      <c r="D7" s="182">
        <f>SUM(D9:D53)</f>
        <v>100245</v>
      </c>
      <c r="E7" s="183">
        <f>SUM(E9:E53)</f>
        <v>16537085</v>
      </c>
      <c r="F7" s="180">
        <f>SUM(F9:F53)</f>
        <v>134.00000000000003</v>
      </c>
      <c r="G7" s="181">
        <f>SUM(G9:G53)</f>
        <v>98956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72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72" t="s">
        <v>43</v>
      </c>
      <c r="B9" s="149">
        <f>SUM(D9,F9)</f>
        <v>4</v>
      </c>
      <c r="C9" s="120">
        <f>SUM(E9,G9)</f>
        <v>1313</v>
      </c>
      <c r="D9" s="150">
        <v>4</v>
      </c>
      <c r="E9" s="141">
        <v>1313</v>
      </c>
      <c r="F9" s="148">
        <v>0</v>
      </c>
      <c r="G9" s="141">
        <v>0</v>
      </c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72" t="s">
        <v>44</v>
      </c>
      <c r="B10" s="149">
        <f>SUM(D10,F10)</f>
        <v>1648.4</v>
      </c>
      <c r="C10" s="120">
        <f t="shared" ref="C10:C53" si="1">SUM(E10,G10)</f>
        <v>440542</v>
      </c>
      <c r="D10" s="150">
        <v>1648</v>
      </c>
      <c r="E10" s="141">
        <v>440499</v>
      </c>
      <c r="F10" s="148">
        <v>0.4</v>
      </c>
      <c r="G10" s="139">
        <v>43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72" t="s">
        <v>45</v>
      </c>
      <c r="B11" s="149">
        <f t="shared" ref="B11:B53" si="2">SUM(D11,F11)</f>
        <v>95</v>
      </c>
      <c r="C11" s="120">
        <f t="shared" si="1"/>
        <v>7062</v>
      </c>
      <c r="D11" s="150">
        <v>95</v>
      </c>
      <c r="E11" s="141">
        <v>7062</v>
      </c>
      <c r="F11" s="148">
        <v>0</v>
      </c>
      <c r="G11" s="139">
        <v>0</v>
      </c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72" t="s">
        <v>46</v>
      </c>
      <c r="B12" s="149">
        <f t="shared" si="2"/>
        <v>3220</v>
      </c>
      <c r="C12" s="120">
        <f t="shared" si="1"/>
        <v>250960</v>
      </c>
      <c r="D12" s="150">
        <v>3220</v>
      </c>
      <c r="E12" s="141">
        <v>250960</v>
      </c>
      <c r="F12" s="148">
        <v>0</v>
      </c>
      <c r="G12" s="139">
        <v>0</v>
      </c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72" t="s">
        <v>47</v>
      </c>
      <c r="B13" s="149">
        <f t="shared" si="2"/>
        <v>0</v>
      </c>
      <c r="C13" s="120">
        <f t="shared" si="1"/>
        <v>0</v>
      </c>
      <c r="D13" s="150">
        <v>0</v>
      </c>
      <c r="E13" s="141">
        <v>0</v>
      </c>
      <c r="F13" s="148">
        <v>0</v>
      </c>
      <c r="G13" s="139">
        <v>0</v>
      </c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72" t="s">
        <v>49</v>
      </c>
      <c r="B14" s="149">
        <f t="shared" si="2"/>
        <v>0</v>
      </c>
      <c r="C14" s="120">
        <f t="shared" si="1"/>
        <v>963</v>
      </c>
      <c r="D14" s="150">
        <v>0</v>
      </c>
      <c r="E14" s="141">
        <v>963</v>
      </c>
      <c r="F14" s="148">
        <v>0</v>
      </c>
      <c r="G14" s="139">
        <v>0</v>
      </c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72" t="s">
        <v>50</v>
      </c>
      <c r="B15" s="149">
        <f t="shared" si="2"/>
        <v>150</v>
      </c>
      <c r="C15" s="120">
        <f t="shared" si="1"/>
        <v>210317</v>
      </c>
      <c r="D15" s="150">
        <v>150</v>
      </c>
      <c r="E15" s="141">
        <v>210317</v>
      </c>
      <c r="F15" s="148">
        <v>0</v>
      </c>
      <c r="G15" s="139">
        <v>0</v>
      </c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72" t="s">
        <v>51</v>
      </c>
      <c r="B16" s="149">
        <f t="shared" si="2"/>
        <v>0</v>
      </c>
      <c r="C16" s="120">
        <f t="shared" si="1"/>
        <v>0</v>
      </c>
      <c r="D16" s="150">
        <v>0</v>
      </c>
      <c r="E16" s="141">
        <v>0</v>
      </c>
      <c r="F16" s="148">
        <v>0</v>
      </c>
      <c r="G16" s="139">
        <v>0</v>
      </c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72" t="s">
        <v>52</v>
      </c>
      <c r="B17" s="149">
        <f t="shared" si="2"/>
        <v>9</v>
      </c>
      <c r="C17" s="120">
        <f t="shared" si="1"/>
        <v>236</v>
      </c>
      <c r="D17" s="150">
        <v>9</v>
      </c>
      <c r="E17" s="141">
        <v>236</v>
      </c>
      <c r="F17" s="148">
        <v>0</v>
      </c>
      <c r="G17" s="139">
        <v>0</v>
      </c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72" t="s">
        <v>154</v>
      </c>
      <c r="B18" s="149">
        <f t="shared" si="2"/>
        <v>251.3</v>
      </c>
      <c r="C18" s="120">
        <f t="shared" si="1"/>
        <v>104747</v>
      </c>
      <c r="D18" s="150">
        <v>251</v>
      </c>
      <c r="E18" s="141">
        <v>104196</v>
      </c>
      <c r="F18" s="148">
        <v>0.3</v>
      </c>
      <c r="G18" s="139">
        <v>551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72" t="s">
        <v>53</v>
      </c>
      <c r="B19" s="149">
        <f t="shared" si="2"/>
        <v>414</v>
      </c>
      <c r="C19" s="120">
        <f t="shared" si="1"/>
        <v>350127</v>
      </c>
      <c r="D19" s="150">
        <v>376</v>
      </c>
      <c r="E19" s="141">
        <v>323982</v>
      </c>
      <c r="F19" s="148">
        <v>38</v>
      </c>
      <c r="G19" s="139">
        <v>26145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72" t="s">
        <v>55</v>
      </c>
      <c r="B20" s="149">
        <f t="shared" si="2"/>
        <v>0</v>
      </c>
      <c r="C20" s="120">
        <f t="shared" si="1"/>
        <v>0</v>
      </c>
      <c r="D20" s="150">
        <v>0</v>
      </c>
      <c r="E20" s="141">
        <v>0</v>
      </c>
      <c r="F20" s="148">
        <v>0</v>
      </c>
      <c r="G20" s="139">
        <v>0</v>
      </c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72" t="s">
        <v>56</v>
      </c>
      <c r="B21" s="149">
        <f t="shared" si="2"/>
        <v>0</v>
      </c>
      <c r="C21" s="120">
        <f t="shared" si="1"/>
        <v>0</v>
      </c>
      <c r="D21" s="150">
        <v>0</v>
      </c>
      <c r="E21" s="142">
        <v>0</v>
      </c>
      <c r="F21" s="148">
        <v>0</v>
      </c>
      <c r="G21" s="139">
        <v>0</v>
      </c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72" t="s">
        <v>59</v>
      </c>
      <c r="B22" s="149">
        <f t="shared" si="2"/>
        <v>913.4</v>
      </c>
      <c r="C22" s="120">
        <f t="shared" si="1"/>
        <v>395176</v>
      </c>
      <c r="D22" s="150">
        <v>896</v>
      </c>
      <c r="E22" s="141">
        <v>379371</v>
      </c>
      <c r="F22" s="148">
        <v>17.399999999999999</v>
      </c>
      <c r="G22" s="139">
        <v>15805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72" t="s">
        <v>60</v>
      </c>
      <c r="B23" s="149">
        <f t="shared" si="2"/>
        <v>0.1</v>
      </c>
      <c r="C23" s="120">
        <f t="shared" si="1"/>
        <v>5</v>
      </c>
      <c r="D23" s="150">
        <v>0</v>
      </c>
      <c r="E23" s="141">
        <v>0</v>
      </c>
      <c r="F23" s="148">
        <v>0.1</v>
      </c>
      <c r="G23" s="139">
        <v>5</v>
      </c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72" t="s">
        <v>61</v>
      </c>
      <c r="B24" s="149">
        <f t="shared" si="2"/>
        <v>397.1</v>
      </c>
      <c r="C24" s="120">
        <f t="shared" si="1"/>
        <v>102752</v>
      </c>
      <c r="D24" s="150">
        <v>397</v>
      </c>
      <c r="E24" s="141">
        <v>102744</v>
      </c>
      <c r="F24" s="148">
        <v>0.1</v>
      </c>
      <c r="G24" s="139">
        <v>8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72" t="s">
        <v>62</v>
      </c>
      <c r="B25" s="149">
        <f t="shared" si="2"/>
        <v>287.10000000000002</v>
      </c>
      <c r="C25" s="120">
        <f t="shared" si="1"/>
        <v>200122</v>
      </c>
      <c r="D25" s="150">
        <v>287</v>
      </c>
      <c r="E25" s="141">
        <v>200070</v>
      </c>
      <c r="F25" s="148">
        <v>0.1</v>
      </c>
      <c r="G25" s="139">
        <v>52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73" t="s">
        <v>168</v>
      </c>
      <c r="B26" s="149">
        <f t="shared" si="2"/>
        <v>0</v>
      </c>
      <c r="C26" s="120">
        <f t="shared" si="1"/>
        <v>0</v>
      </c>
      <c r="D26" s="150"/>
      <c r="E26" s="141"/>
      <c r="F26" s="148"/>
      <c r="G26" s="139"/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72" t="s">
        <v>136</v>
      </c>
      <c r="B27" s="149">
        <f t="shared" si="2"/>
        <v>28229</v>
      </c>
      <c r="C27" s="120">
        <f t="shared" si="1"/>
        <v>1310983</v>
      </c>
      <c r="D27" s="150">
        <v>28229</v>
      </c>
      <c r="E27" s="141">
        <v>1310983</v>
      </c>
      <c r="F27" s="148">
        <v>0</v>
      </c>
      <c r="G27" s="139">
        <v>0</v>
      </c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72" t="s">
        <v>155</v>
      </c>
      <c r="B28" s="149">
        <f t="shared" si="2"/>
        <v>405</v>
      </c>
      <c r="C28" s="120">
        <f t="shared" si="1"/>
        <v>17977</v>
      </c>
      <c r="D28" s="150">
        <v>405</v>
      </c>
      <c r="E28" s="141">
        <v>17977</v>
      </c>
      <c r="F28" s="148">
        <v>0</v>
      </c>
      <c r="G28" s="139">
        <v>0</v>
      </c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72" t="s">
        <v>64</v>
      </c>
      <c r="B29" s="149">
        <f t="shared" si="2"/>
        <v>46102.400000000001</v>
      </c>
      <c r="C29" s="120">
        <f t="shared" si="1"/>
        <v>4564025</v>
      </c>
      <c r="D29" s="150">
        <v>46088</v>
      </c>
      <c r="E29" s="141">
        <v>4563247</v>
      </c>
      <c r="F29" s="148">
        <v>14.4</v>
      </c>
      <c r="G29" s="139">
        <v>778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72" t="s">
        <v>65</v>
      </c>
      <c r="B30" s="149">
        <f t="shared" si="2"/>
        <v>1</v>
      </c>
      <c r="C30" s="120">
        <f t="shared" si="1"/>
        <v>708</v>
      </c>
      <c r="D30" s="150">
        <v>1</v>
      </c>
      <c r="E30" s="141">
        <v>708</v>
      </c>
      <c r="F30" s="148">
        <v>0</v>
      </c>
      <c r="G30" s="139">
        <v>0</v>
      </c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72" t="s">
        <v>66</v>
      </c>
      <c r="B31" s="149">
        <f t="shared" si="2"/>
        <v>2811</v>
      </c>
      <c r="C31" s="120">
        <f t="shared" si="1"/>
        <v>600329</v>
      </c>
      <c r="D31" s="150">
        <v>2811</v>
      </c>
      <c r="E31" s="141">
        <v>600329</v>
      </c>
      <c r="F31" s="148">
        <v>0</v>
      </c>
      <c r="G31" s="139">
        <v>0</v>
      </c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72" t="s">
        <v>67</v>
      </c>
      <c r="B32" s="149">
        <f t="shared" si="2"/>
        <v>17</v>
      </c>
      <c r="C32" s="120">
        <f t="shared" si="1"/>
        <v>15156</v>
      </c>
      <c r="D32" s="150">
        <v>17</v>
      </c>
      <c r="E32" s="141">
        <v>15156</v>
      </c>
      <c r="F32" s="148">
        <v>0</v>
      </c>
      <c r="G32" s="139">
        <v>0</v>
      </c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72" t="s">
        <v>137</v>
      </c>
      <c r="B33" s="149">
        <f t="shared" si="2"/>
        <v>12</v>
      </c>
      <c r="C33" s="120">
        <f t="shared" si="1"/>
        <v>15388</v>
      </c>
      <c r="D33" s="150">
        <v>12</v>
      </c>
      <c r="E33" s="141">
        <v>15388</v>
      </c>
      <c r="F33" s="148">
        <v>0</v>
      </c>
      <c r="G33" s="139">
        <v>0</v>
      </c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72" t="s">
        <v>68</v>
      </c>
      <c r="B34" s="149">
        <f t="shared" si="2"/>
        <v>279</v>
      </c>
      <c r="C34" s="120">
        <f t="shared" si="1"/>
        <v>123915</v>
      </c>
      <c r="D34" s="150">
        <v>279</v>
      </c>
      <c r="E34" s="141">
        <v>123915</v>
      </c>
      <c r="F34" s="148">
        <v>0</v>
      </c>
      <c r="G34" s="139">
        <v>0</v>
      </c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72" t="s">
        <v>69</v>
      </c>
      <c r="B35" s="149">
        <f t="shared" si="2"/>
        <v>282</v>
      </c>
      <c r="C35" s="120">
        <f t="shared" si="1"/>
        <v>124332</v>
      </c>
      <c r="D35" s="150">
        <v>282</v>
      </c>
      <c r="E35" s="141">
        <v>124332</v>
      </c>
      <c r="F35" s="148">
        <v>0</v>
      </c>
      <c r="G35" s="139">
        <v>0</v>
      </c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72" t="s">
        <v>70</v>
      </c>
      <c r="B36" s="149">
        <f t="shared" si="2"/>
        <v>0</v>
      </c>
      <c r="C36" s="120">
        <f t="shared" si="1"/>
        <v>0</v>
      </c>
      <c r="D36" s="150">
        <v>0</v>
      </c>
      <c r="E36" s="141">
        <v>0</v>
      </c>
      <c r="F36" s="148">
        <v>0</v>
      </c>
      <c r="G36" s="139">
        <v>0</v>
      </c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72" t="s">
        <v>71</v>
      </c>
      <c r="B37" s="149">
        <f t="shared" si="2"/>
        <v>0</v>
      </c>
      <c r="C37" s="120">
        <f t="shared" si="1"/>
        <v>0</v>
      </c>
      <c r="D37" s="150">
        <v>0</v>
      </c>
      <c r="E37" s="141">
        <v>0</v>
      </c>
      <c r="F37" s="148">
        <v>0</v>
      </c>
      <c r="G37" s="139">
        <v>0</v>
      </c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72" t="s">
        <v>167</v>
      </c>
      <c r="B38" s="149">
        <f t="shared" si="2"/>
        <v>25</v>
      </c>
      <c r="C38" s="120">
        <f t="shared" si="1"/>
        <v>35087</v>
      </c>
      <c r="D38" s="150">
        <v>25</v>
      </c>
      <c r="E38" s="141">
        <v>35087</v>
      </c>
      <c r="F38" s="148">
        <v>0</v>
      </c>
      <c r="G38" s="139">
        <v>0</v>
      </c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72" t="s">
        <v>73</v>
      </c>
      <c r="B39" s="149">
        <f t="shared" si="2"/>
        <v>0.4</v>
      </c>
      <c r="C39" s="120">
        <f t="shared" si="1"/>
        <v>68</v>
      </c>
      <c r="D39" s="150">
        <v>0</v>
      </c>
      <c r="E39" s="141">
        <v>5</v>
      </c>
      <c r="F39" s="148">
        <v>0.4</v>
      </c>
      <c r="G39" s="139">
        <v>63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72" t="s">
        <v>74</v>
      </c>
      <c r="B40" s="149">
        <f t="shared" si="2"/>
        <v>187.9</v>
      </c>
      <c r="C40" s="120">
        <f t="shared" si="1"/>
        <v>136227</v>
      </c>
      <c r="D40" s="150">
        <v>187</v>
      </c>
      <c r="E40" s="141">
        <v>135485</v>
      </c>
      <c r="F40" s="148">
        <v>0.9</v>
      </c>
      <c r="G40" s="139">
        <v>742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72" t="s">
        <v>75</v>
      </c>
      <c r="B41" s="149">
        <f t="shared" si="2"/>
        <v>1.3</v>
      </c>
      <c r="C41" s="120">
        <f t="shared" si="1"/>
        <v>1238</v>
      </c>
      <c r="D41" s="150">
        <v>0</v>
      </c>
      <c r="E41" s="141">
        <v>0</v>
      </c>
      <c r="F41" s="148">
        <v>1.3</v>
      </c>
      <c r="G41" s="139">
        <v>1238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72" t="s">
        <v>157</v>
      </c>
      <c r="B42" s="149">
        <f t="shared" si="2"/>
        <v>306</v>
      </c>
      <c r="C42" s="120">
        <f t="shared" si="1"/>
        <v>91666</v>
      </c>
      <c r="D42" s="150">
        <v>306</v>
      </c>
      <c r="E42" s="141">
        <v>91666</v>
      </c>
      <c r="F42" s="148">
        <v>0</v>
      </c>
      <c r="G42" s="139">
        <v>0</v>
      </c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72" t="s">
        <v>158</v>
      </c>
      <c r="B43" s="149">
        <f t="shared" si="2"/>
        <v>450</v>
      </c>
      <c r="C43" s="120">
        <f t="shared" si="1"/>
        <v>119126</v>
      </c>
      <c r="D43" s="150">
        <v>450</v>
      </c>
      <c r="E43" s="141">
        <v>119126</v>
      </c>
      <c r="F43" s="148">
        <v>0</v>
      </c>
      <c r="G43" s="139">
        <v>0</v>
      </c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72" t="s">
        <v>159</v>
      </c>
      <c r="B44" s="149">
        <f t="shared" si="2"/>
        <v>130</v>
      </c>
      <c r="C44" s="120">
        <f t="shared" si="1"/>
        <v>148442</v>
      </c>
      <c r="D44" s="150">
        <v>130</v>
      </c>
      <c r="E44" s="141">
        <v>148442</v>
      </c>
      <c r="F44" s="148">
        <v>0</v>
      </c>
      <c r="G44" s="139">
        <v>0</v>
      </c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72" t="s">
        <v>138</v>
      </c>
      <c r="B45" s="149">
        <f t="shared" si="2"/>
        <v>764</v>
      </c>
      <c r="C45" s="120">
        <f t="shared" si="1"/>
        <v>459316</v>
      </c>
      <c r="D45" s="150">
        <v>722</v>
      </c>
      <c r="E45" s="141">
        <v>422772</v>
      </c>
      <c r="F45" s="148">
        <v>42</v>
      </c>
      <c r="G45" s="139">
        <v>36544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72" t="s">
        <v>76</v>
      </c>
      <c r="B46" s="149">
        <f t="shared" si="2"/>
        <v>3240</v>
      </c>
      <c r="C46" s="120">
        <f t="shared" si="1"/>
        <v>1942933</v>
      </c>
      <c r="D46" s="150">
        <v>3240</v>
      </c>
      <c r="E46" s="141">
        <v>1942933</v>
      </c>
      <c r="F46" s="148">
        <v>0</v>
      </c>
      <c r="G46" s="139">
        <v>0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72" t="s">
        <v>77</v>
      </c>
      <c r="B47" s="149">
        <f t="shared" si="2"/>
        <v>173.8</v>
      </c>
      <c r="C47" s="120">
        <f t="shared" si="1"/>
        <v>205899</v>
      </c>
      <c r="D47" s="150">
        <v>173</v>
      </c>
      <c r="E47" s="141">
        <v>205333</v>
      </c>
      <c r="F47" s="148">
        <v>0.8</v>
      </c>
      <c r="G47" s="139">
        <v>566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72" t="s">
        <v>78</v>
      </c>
      <c r="B48" s="149">
        <f t="shared" si="2"/>
        <v>0</v>
      </c>
      <c r="C48" s="120">
        <f t="shared" si="1"/>
        <v>0</v>
      </c>
      <c r="D48" s="150">
        <v>0</v>
      </c>
      <c r="E48" s="143">
        <v>0</v>
      </c>
      <c r="F48" s="148">
        <v>0</v>
      </c>
      <c r="G48" s="139">
        <v>0</v>
      </c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72" t="s">
        <v>160</v>
      </c>
      <c r="B49" s="184">
        <f t="shared" si="2"/>
        <v>4618</v>
      </c>
      <c r="C49" s="120">
        <f t="shared" si="1"/>
        <v>3086413</v>
      </c>
      <c r="D49" s="150">
        <v>4618</v>
      </c>
      <c r="E49" s="141">
        <v>3086413</v>
      </c>
      <c r="F49" s="148">
        <v>0</v>
      </c>
      <c r="G49" s="139">
        <v>0</v>
      </c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72" t="s">
        <v>149</v>
      </c>
      <c r="B50" s="149">
        <f t="shared" si="2"/>
        <v>11.4</v>
      </c>
      <c r="C50" s="120">
        <f t="shared" si="1"/>
        <v>28123</v>
      </c>
      <c r="D50" s="150">
        <v>8</v>
      </c>
      <c r="E50" s="141">
        <v>21377</v>
      </c>
      <c r="F50" s="148">
        <v>3.4</v>
      </c>
      <c r="G50" s="139">
        <v>6746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72" t="s">
        <v>139</v>
      </c>
      <c r="B51" s="149">
        <f t="shared" si="2"/>
        <v>15</v>
      </c>
      <c r="C51" s="120">
        <f t="shared" si="1"/>
        <v>8218</v>
      </c>
      <c r="D51" s="150">
        <v>15</v>
      </c>
      <c r="E51" s="141">
        <v>8218</v>
      </c>
      <c r="F51" s="148">
        <v>0</v>
      </c>
      <c r="G51" s="139">
        <v>0</v>
      </c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72" t="s">
        <v>80</v>
      </c>
      <c r="B52" s="149">
        <f t="shared" si="2"/>
        <v>107</v>
      </c>
      <c r="C52" s="120">
        <f t="shared" si="1"/>
        <v>59256</v>
      </c>
      <c r="D52" s="150">
        <v>106</v>
      </c>
      <c r="E52" s="141">
        <v>59144</v>
      </c>
      <c r="F52" s="148">
        <v>1</v>
      </c>
      <c r="G52" s="139">
        <v>112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72" t="s">
        <v>81</v>
      </c>
      <c r="B53" s="149">
        <f t="shared" si="2"/>
        <v>4821.3999999999996</v>
      </c>
      <c r="C53" s="120">
        <f t="shared" si="1"/>
        <v>1476894</v>
      </c>
      <c r="D53" s="151">
        <v>4808</v>
      </c>
      <c r="E53" s="139">
        <v>1467336</v>
      </c>
      <c r="F53" s="148">
        <v>13.4</v>
      </c>
      <c r="G53" s="139">
        <v>9558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39370078740157483" bottom="0.78740157480314965" header="0.70866141732283472" footer="0.51181102362204722"/>
  <pageSetup paperSize="9" scale="25" orientation="portrait" horizontalDpi="300" verticalDpi="300" r:id="rId1"/>
  <headerFooter>
    <oddHeader>&amp;L第６章　水産業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2:P102"/>
  <sheetViews>
    <sheetView showGridLines="0" view="pageBreakPreview" zoomScale="55" zoomScaleNormal="55" zoomScaleSheetLayoutView="55" workbookViewId="0"/>
  </sheetViews>
  <sheetFormatPr defaultRowHeight="60" customHeight="1" x14ac:dyDescent="0.15"/>
  <cols>
    <col min="1" max="1" width="29.5" style="103" customWidth="1"/>
    <col min="2" max="2" width="33.25" style="103" customWidth="1"/>
    <col min="3" max="3" width="39" style="103" customWidth="1"/>
    <col min="4" max="4" width="37.5" style="103" customWidth="1"/>
    <col min="5" max="5" width="46.375" style="103" customWidth="1"/>
    <col min="6" max="6" width="32.5" style="103" customWidth="1"/>
    <col min="7" max="7" width="40" style="103" customWidth="1"/>
    <col min="8" max="8" width="13.125" style="103" customWidth="1"/>
    <col min="9" max="9" width="12" style="103" customWidth="1"/>
    <col min="10" max="10" width="9" style="103"/>
    <col min="11" max="11" width="14" style="103" bestFit="1" customWidth="1"/>
    <col min="12" max="13" width="11.375" style="103" bestFit="1" customWidth="1"/>
    <col min="14" max="14" width="14" style="103" bestFit="1" customWidth="1"/>
    <col min="15" max="16384" width="9" style="103"/>
  </cols>
  <sheetData>
    <row r="2" spans="1:16" ht="60" customHeight="1" x14ac:dyDescent="0.15">
      <c r="A2" s="103" t="s">
        <v>162</v>
      </c>
      <c r="C2" s="104">
        <v>1000</v>
      </c>
      <c r="I2" s="105"/>
      <c r="J2" s="105"/>
      <c r="K2" s="105"/>
      <c r="L2" s="105"/>
    </row>
    <row r="3" spans="1:16" s="109" customFormat="1" ht="60" customHeight="1" x14ac:dyDescent="0.15">
      <c r="A3" s="103"/>
      <c r="B3" s="103"/>
      <c r="C3" s="103"/>
      <c r="D3" s="103"/>
      <c r="E3" s="103"/>
      <c r="F3" s="104">
        <v>1000</v>
      </c>
      <c r="G3" s="106" t="s">
        <v>165</v>
      </c>
      <c r="H3" s="107"/>
      <c r="I3" s="108"/>
      <c r="J3" s="108"/>
      <c r="K3" s="108"/>
      <c r="L3" s="108"/>
    </row>
    <row r="4" spans="1:16" ht="60" customHeight="1" x14ac:dyDescent="0.15">
      <c r="A4" s="201" t="s">
        <v>126</v>
      </c>
      <c r="B4" s="206" t="s">
        <v>127</v>
      </c>
      <c r="C4" s="207"/>
      <c r="D4" s="206" t="s">
        <v>128</v>
      </c>
      <c r="E4" s="207"/>
      <c r="F4" s="206" t="s">
        <v>130</v>
      </c>
      <c r="G4" s="207"/>
      <c r="H4" s="104"/>
      <c r="I4" s="110"/>
      <c r="J4" s="110"/>
      <c r="K4" s="110"/>
      <c r="L4" s="110"/>
    </row>
    <row r="5" spans="1:16" ht="60" customHeight="1" x14ac:dyDescent="0.15">
      <c r="A5" s="202"/>
      <c r="B5" s="111" t="s">
        <v>131</v>
      </c>
      <c r="C5" s="111" t="s">
        <v>132</v>
      </c>
      <c r="D5" s="111" t="s">
        <v>131</v>
      </c>
      <c r="E5" s="111" t="s">
        <v>132</v>
      </c>
      <c r="F5" s="111" t="s">
        <v>131</v>
      </c>
      <c r="G5" s="111" t="s">
        <v>132</v>
      </c>
      <c r="H5" s="112"/>
      <c r="I5" s="113"/>
      <c r="J5" s="110"/>
      <c r="K5" s="110"/>
      <c r="L5" s="110"/>
      <c r="M5" s="114"/>
      <c r="N5" s="114"/>
      <c r="O5" s="114"/>
    </row>
    <row r="6" spans="1:16" ht="60" customHeight="1" x14ac:dyDescent="0.15">
      <c r="A6" s="203"/>
      <c r="B6" s="115" t="s">
        <v>133</v>
      </c>
      <c r="C6" s="115" t="s">
        <v>134</v>
      </c>
      <c r="D6" s="115" t="s">
        <v>133</v>
      </c>
      <c r="E6" s="115" t="s">
        <v>134</v>
      </c>
      <c r="F6" s="115" t="s">
        <v>133</v>
      </c>
      <c r="G6" s="115" t="s">
        <v>134</v>
      </c>
      <c r="H6" s="116"/>
      <c r="I6" s="117"/>
      <c r="J6" s="118"/>
      <c r="K6" s="118"/>
      <c r="L6" s="118"/>
      <c r="M6" s="114"/>
      <c r="N6" s="114"/>
      <c r="O6" s="114"/>
      <c r="P6" s="114"/>
    </row>
    <row r="7" spans="1:16" ht="60" customHeight="1" x14ac:dyDescent="0.15">
      <c r="A7" s="119" t="s">
        <v>135</v>
      </c>
      <c r="B7" s="120">
        <f t="shared" ref="B7" si="0">SUM(D7,F7)</f>
        <v>106740</v>
      </c>
      <c r="C7" s="120">
        <f>SUM(E7,G7)</f>
        <v>18545917</v>
      </c>
      <c r="D7" s="121">
        <f>SUM(D9:D53)</f>
        <v>106616</v>
      </c>
      <c r="E7" s="121">
        <f>SUM(E9:E53)</f>
        <v>18437037</v>
      </c>
      <c r="F7" s="120">
        <f>SUM(F9:F53)</f>
        <v>124</v>
      </c>
      <c r="G7" s="120">
        <f>SUM(G9:G53)</f>
        <v>108880</v>
      </c>
      <c r="H7" s="112"/>
      <c r="I7" s="144"/>
      <c r="J7" s="123">
        <f>SUM(J9:J53)</f>
        <v>0</v>
      </c>
      <c r="K7" s="123">
        <f>SUM(K9:K53)</f>
        <v>0</v>
      </c>
      <c r="L7" s="118"/>
      <c r="M7" s="124"/>
      <c r="N7" s="124"/>
      <c r="O7" s="114"/>
      <c r="P7" s="114"/>
    </row>
    <row r="8" spans="1:16" ht="60" customHeight="1" x14ac:dyDescent="0.15">
      <c r="A8" s="119"/>
      <c r="B8" s="120"/>
      <c r="C8" s="120"/>
      <c r="D8" s="138"/>
      <c r="E8" s="139"/>
      <c r="F8" s="139"/>
      <c r="G8" s="139"/>
      <c r="H8" s="140"/>
      <c r="I8" s="145"/>
      <c r="J8" s="123"/>
      <c r="K8" s="123"/>
      <c r="L8" s="118"/>
      <c r="M8" s="125"/>
      <c r="N8" s="114"/>
      <c r="O8" s="114"/>
      <c r="P8" s="114"/>
    </row>
    <row r="9" spans="1:16" ht="60" customHeight="1" x14ac:dyDescent="0.15">
      <c r="A9" s="119" t="s">
        <v>43</v>
      </c>
      <c r="B9" s="120">
        <f>SUM(D9,F9)</f>
        <v>17</v>
      </c>
      <c r="C9" s="120">
        <f t="shared" ref="C9:C53" si="1">SUM(E9,G9)</f>
        <v>3079</v>
      </c>
      <c r="D9" s="141">
        <v>17</v>
      </c>
      <c r="E9" s="141">
        <v>3079</v>
      </c>
      <c r="F9" s="139"/>
      <c r="G9" s="141"/>
      <c r="H9" s="146"/>
      <c r="I9" s="145"/>
      <c r="J9" s="126"/>
      <c r="K9" s="126"/>
      <c r="L9" s="117"/>
      <c r="M9" s="125"/>
      <c r="N9" s="114"/>
      <c r="O9" s="114"/>
      <c r="P9" s="114"/>
    </row>
    <row r="10" spans="1:16" ht="60" customHeight="1" x14ac:dyDescent="0.15">
      <c r="A10" s="119" t="s">
        <v>44</v>
      </c>
      <c r="B10" s="120">
        <f>SUM(D10,F10)</f>
        <v>1492</v>
      </c>
      <c r="C10" s="120">
        <f t="shared" si="1"/>
        <v>527597</v>
      </c>
      <c r="D10" s="142">
        <v>1491</v>
      </c>
      <c r="E10" s="141">
        <v>527435</v>
      </c>
      <c r="F10" s="139">
        <v>1</v>
      </c>
      <c r="G10" s="139">
        <v>162</v>
      </c>
      <c r="H10" s="146"/>
      <c r="I10" s="145"/>
      <c r="J10" s="126"/>
      <c r="K10" s="126"/>
      <c r="L10" s="117"/>
      <c r="M10" s="127"/>
      <c r="N10" s="124"/>
      <c r="O10" s="114"/>
      <c r="P10" s="114"/>
    </row>
    <row r="11" spans="1:16" ht="60" customHeight="1" x14ac:dyDescent="0.15">
      <c r="A11" s="119" t="s">
        <v>45</v>
      </c>
      <c r="B11" s="120">
        <f t="shared" ref="B11:B53" si="2">SUM(D11,F11)</f>
        <v>190</v>
      </c>
      <c r="C11" s="120">
        <f t="shared" si="1"/>
        <v>17706</v>
      </c>
      <c r="D11" s="141">
        <v>190</v>
      </c>
      <c r="E11" s="141">
        <v>17706</v>
      </c>
      <c r="F11" s="139"/>
      <c r="G11" s="139"/>
      <c r="H11" s="146"/>
      <c r="I11" s="145"/>
      <c r="J11" s="126"/>
      <c r="K11" s="126"/>
      <c r="L11" s="117"/>
      <c r="M11" s="125"/>
      <c r="N11" s="114"/>
      <c r="O11" s="114"/>
      <c r="P11" s="114"/>
    </row>
    <row r="12" spans="1:16" ht="60" customHeight="1" x14ac:dyDescent="0.15">
      <c r="A12" s="119" t="s">
        <v>46</v>
      </c>
      <c r="B12" s="120">
        <f>SUM(D12,F12)</f>
        <v>3550</v>
      </c>
      <c r="C12" s="120">
        <f t="shared" si="1"/>
        <v>262554</v>
      </c>
      <c r="D12" s="141">
        <v>3550</v>
      </c>
      <c r="E12" s="141">
        <v>262554</v>
      </c>
      <c r="F12" s="139"/>
      <c r="G12" s="139"/>
      <c r="H12" s="146"/>
      <c r="I12" s="145"/>
      <c r="J12" s="126"/>
      <c r="K12" s="126"/>
      <c r="L12" s="117"/>
      <c r="M12" s="125"/>
      <c r="N12" s="114"/>
      <c r="O12" s="114"/>
      <c r="P12" s="114"/>
    </row>
    <row r="13" spans="1:16" ht="60" customHeight="1" x14ac:dyDescent="0.15">
      <c r="A13" s="119" t="s">
        <v>47</v>
      </c>
      <c r="B13" s="120">
        <f t="shared" si="2"/>
        <v>0</v>
      </c>
      <c r="C13" s="120">
        <f t="shared" si="1"/>
        <v>0</v>
      </c>
      <c r="D13" s="141"/>
      <c r="E13" s="141"/>
      <c r="F13" s="139"/>
      <c r="G13" s="139"/>
      <c r="H13" s="146"/>
      <c r="I13" s="145"/>
      <c r="J13" s="126"/>
      <c r="K13" s="126"/>
      <c r="L13" s="117"/>
      <c r="M13" s="125"/>
      <c r="N13" s="114"/>
      <c r="O13" s="114"/>
      <c r="P13" s="114"/>
    </row>
    <row r="14" spans="1:16" ht="60" customHeight="1" x14ac:dyDescent="0.15">
      <c r="A14" s="119" t="s">
        <v>49</v>
      </c>
      <c r="B14" s="120">
        <f t="shared" si="2"/>
        <v>1</v>
      </c>
      <c r="C14" s="120">
        <f t="shared" si="1"/>
        <v>653</v>
      </c>
      <c r="D14" s="142">
        <v>1</v>
      </c>
      <c r="E14" s="141">
        <v>653</v>
      </c>
      <c r="F14" s="139"/>
      <c r="G14" s="139"/>
      <c r="H14" s="146"/>
      <c r="I14" s="145"/>
      <c r="J14" s="126"/>
      <c r="K14" s="126"/>
      <c r="L14" s="117"/>
      <c r="M14" s="125"/>
      <c r="N14" s="114"/>
      <c r="O14" s="114"/>
      <c r="P14" s="114"/>
    </row>
    <row r="15" spans="1:16" ht="60" customHeight="1" x14ac:dyDescent="0.15">
      <c r="A15" s="119" t="s">
        <v>50</v>
      </c>
      <c r="B15" s="120">
        <f t="shared" si="2"/>
        <v>160</v>
      </c>
      <c r="C15" s="120">
        <f t="shared" si="1"/>
        <v>232421</v>
      </c>
      <c r="D15" s="141">
        <v>160</v>
      </c>
      <c r="E15" s="141">
        <v>232421</v>
      </c>
      <c r="F15" s="139"/>
      <c r="G15" s="139"/>
      <c r="H15" s="146"/>
      <c r="I15" s="145"/>
      <c r="J15" s="126"/>
      <c r="K15" s="126"/>
      <c r="L15" s="117"/>
      <c r="M15" s="125"/>
      <c r="N15" s="114"/>
      <c r="O15" s="114"/>
      <c r="P15" s="114"/>
    </row>
    <row r="16" spans="1:16" ht="60" customHeight="1" x14ac:dyDescent="0.15">
      <c r="A16" s="119" t="s">
        <v>51</v>
      </c>
      <c r="B16" s="120">
        <f t="shared" si="2"/>
        <v>0</v>
      </c>
      <c r="C16" s="120">
        <f t="shared" si="1"/>
        <v>0</v>
      </c>
      <c r="D16" s="142"/>
      <c r="E16" s="141"/>
      <c r="F16" s="139"/>
      <c r="G16" s="139"/>
      <c r="H16" s="146"/>
      <c r="I16" s="145"/>
      <c r="J16" s="126"/>
      <c r="K16" s="126"/>
      <c r="L16" s="117"/>
      <c r="M16" s="125"/>
      <c r="N16" s="114"/>
      <c r="O16" s="114"/>
      <c r="P16" s="114"/>
    </row>
    <row r="17" spans="1:16" ht="60" customHeight="1" x14ac:dyDescent="0.15">
      <c r="A17" s="119" t="s">
        <v>52</v>
      </c>
      <c r="B17" s="120">
        <f t="shared" si="2"/>
        <v>11</v>
      </c>
      <c r="C17" s="120">
        <f t="shared" si="1"/>
        <v>342</v>
      </c>
      <c r="D17" s="141">
        <v>11</v>
      </c>
      <c r="E17" s="141">
        <v>342</v>
      </c>
      <c r="F17" s="139"/>
      <c r="G17" s="139"/>
      <c r="H17" s="146"/>
      <c r="I17" s="145"/>
      <c r="J17" s="126"/>
      <c r="K17" s="126"/>
      <c r="L17" s="117"/>
      <c r="M17" s="125"/>
      <c r="N17" s="114"/>
      <c r="O17" s="114"/>
      <c r="P17" s="114"/>
    </row>
    <row r="18" spans="1:16" ht="60" customHeight="1" x14ac:dyDescent="0.15">
      <c r="A18" s="119" t="s">
        <v>154</v>
      </c>
      <c r="B18" s="120">
        <f t="shared" si="2"/>
        <v>308</v>
      </c>
      <c r="C18" s="120">
        <f t="shared" si="1"/>
        <v>136464</v>
      </c>
      <c r="D18" s="141">
        <v>307</v>
      </c>
      <c r="E18" s="141">
        <v>136307</v>
      </c>
      <c r="F18" s="139">
        <v>1</v>
      </c>
      <c r="G18" s="139">
        <v>157</v>
      </c>
      <c r="H18" s="146"/>
      <c r="I18" s="145"/>
      <c r="J18" s="126"/>
      <c r="K18" s="126"/>
      <c r="L18" s="117"/>
      <c r="M18" s="125"/>
      <c r="N18" s="124"/>
      <c r="O18" s="114"/>
      <c r="P18" s="114"/>
    </row>
    <row r="19" spans="1:16" ht="60" customHeight="1" x14ac:dyDescent="0.15">
      <c r="A19" s="119" t="s">
        <v>53</v>
      </c>
      <c r="B19" s="120">
        <f t="shared" si="2"/>
        <v>442</v>
      </c>
      <c r="C19" s="120">
        <f t="shared" si="1"/>
        <v>370229</v>
      </c>
      <c r="D19" s="141">
        <v>420</v>
      </c>
      <c r="E19" s="141">
        <v>354369</v>
      </c>
      <c r="F19" s="139">
        <v>22</v>
      </c>
      <c r="G19" s="139">
        <v>15860</v>
      </c>
      <c r="H19" s="146"/>
      <c r="I19" s="145"/>
      <c r="J19" s="126"/>
      <c r="K19" s="126"/>
      <c r="L19" s="117"/>
      <c r="M19" s="127"/>
      <c r="N19" s="124"/>
      <c r="O19" s="114"/>
      <c r="P19" s="114"/>
    </row>
    <row r="20" spans="1:16" ht="60" customHeight="1" x14ac:dyDescent="0.15">
      <c r="A20" s="119" t="s">
        <v>55</v>
      </c>
      <c r="B20" s="120">
        <f t="shared" si="2"/>
        <v>0</v>
      </c>
      <c r="C20" s="120">
        <f t="shared" si="1"/>
        <v>0</v>
      </c>
      <c r="D20" s="141"/>
      <c r="E20" s="141"/>
      <c r="F20" s="139"/>
      <c r="G20" s="139"/>
      <c r="H20" s="146"/>
      <c r="I20" s="145"/>
      <c r="J20" s="126"/>
      <c r="K20" s="126"/>
      <c r="L20" s="117"/>
      <c r="M20" s="125"/>
      <c r="N20" s="114"/>
      <c r="O20" s="114"/>
      <c r="P20" s="114"/>
    </row>
    <row r="21" spans="1:16" ht="60" customHeight="1" x14ac:dyDescent="0.15">
      <c r="A21" s="119" t="s">
        <v>56</v>
      </c>
      <c r="B21" s="120">
        <f>SUM(D21,F21)</f>
        <v>0</v>
      </c>
      <c r="C21" s="120">
        <f t="shared" si="1"/>
        <v>0</v>
      </c>
      <c r="D21" s="142"/>
      <c r="E21" s="142"/>
      <c r="F21" s="139"/>
      <c r="G21" s="139"/>
      <c r="H21" s="146"/>
      <c r="I21" s="145"/>
      <c r="J21" s="126"/>
      <c r="K21" s="126"/>
      <c r="L21" s="117"/>
      <c r="M21" s="125"/>
      <c r="N21" s="114"/>
      <c r="O21" s="114"/>
      <c r="P21" s="114"/>
    </row>
    <row r="22" spans="1:16" ht="60" customHeight="1" x14ac:dyDescent="0.15">
      <c r="A22" s="119" t="s">
        <v>59</v>
      </c>
      <c r="B22" s="120">
        <f t="shared" si="2"/>
        <v>1043</v>
      </c>
      <c r="C22" s="120">
        <f t="shared" si="1"/>
        <v>403399</v>
      </c>
      <c r="D22" s="141">
        <v>1024</v>
      </c>
      <c r="E22" s="141">
        <v>386390</v>
      </c>
      <c r="F22" s="139">
        <v>19</v>
      </c>
      <c r="G22" s="139">
        <v>17009</v>
      </c>
      <c r="H22" s="146"/>
      <c r="I22" s="145"/>
      <c r="J22" s="126"/>
      <c r="K22" s="126"/>
      <c r="L22" s="117"/>
      <c r="M22" s="127"/>
      <c r="N22" s="124"/>
      <c r="O22" s="114"/>
      <c r="P22" s="114"/>
    </row>
    <row r="23" spans="1:16" ht="60" customHeight="1" x14ac:dyDescent="0.15">
      <c r="A23" s="119" t="s">
        <v>60</v>
      </c>
      <c r="B23" s="120">
        <f t="shared" si="2"/>
        <v>0</v>
      </c>
      <c r="C23" s="120">
        <f t="shared" si="1"/>
        <v>0</v>
      </c>
      <c r="D23" s="141"/>
      <c r="E23" s="141"/>
      <c r="F23" s="139"/>
      <c r="G23" s="139"/>
      <c r="H23" s="146"/>
      <c r="I23" s="145"/>
      <c r="J23" s="126"/>
      <c r="K23" s="126"/>
      <c r="L23" s="117"/>
      <c r="M23" s="125"/>
      <c r="N23" s="114"/>
      <c r="O23" s="114"/>
      <c r="P23" s="114"/>
    </row>
    <row r="24" spans="1:16" ht="60" customHeight="1" x14ac:dyDescent="0.15">
      <c r="A24" s="119" t="s">
        <v>61</v>
      </c>
      <c r="B24" s="120">
        <f t="shared" si="2"/>
        <v>455</v>
      </c>
      <c r="C24" s="120">
        <f t="shared" si="1"/>
        <v>131821</v>
      </c>
      <c r="D24" s="141">
        <v>454</v>
      </c>
      <c r="E24" s="141">
        <v>131819</v>
      </c>
      <c r="F24" s="139">
        <v>1</v>
      </c>
      <c r="G24" s="139">
        <v>2</v>
      </c>
      <c r="H24" s="146"/>
      <c r="I24" s="145"/>
      <c r="J24" s="126"/>
      <c r="K24" s="126"/>
      <c r="L24" s="117"/>
      <c r="M24" s="125"/>
      <c r="N24" s="124"/>
      <c r="O24" s="114"/>
      <c r="P24" s="114"/>
    </row>
    <row r="25" spans="1:16" ht="60" customHeight="1" x14ac:dyDescent="0.15">
      <c r="A25" s="119" t="s">
        <v>62</v>
      </c>
      <c r="B25" s="120">
        <f t="shared" si="2"/>
        <v>1069</v>
      </c>
      <c r="C25" s="120">
        <f t="shared" si="1"/>
        <v>684324</v>
      </c>
      <c r="D25" s="141">
        <v>1068</v>
      </c>
      <c r="E25" s="141">
        <v>684291</v>
      </c>
      <c r="F25" s="139">
        <v>1</v>
      </c>
      <c r="G25" s="139">
        <v>33</v>
      </c>
      <c r="H25" s="146"/>
      <c r="I25" s="145"/>
      <c r="J25" s="126"/>
      <c r="K25" s="126"/>
      <c r="L25" s="117"/>
      <c r="M25" s="125"/>
      <c r="N25" s="124"/>
      <c r="O25" s="114"/>
      <c r="P25" s="114"/>
    </row>
    <row r="26" spans="1:16" ht="60" customHeight="1" x14ac:dyDescent="0.15">
      <c r="A26" s="119" t="s">
        <v>166</v>
      </c>
      <c r="B26" s="120">
        <f>SUM(D26,F26)</f>
        <v>1</v>
      </c>
      <c r="C26" s="120">
        <f t="shared" si="1"/>
        <v>695</v>
      </c>
      <c r="D26" s="142"/>
      <c r="E26" s="141"/>
      <c r="F26" s="139">
        <v>1</v>
      </c>
      <c r="G26" s="139">
        <v>695</v>
      </c>
      <c r="H26" s="146"/>
      <c r="I26" s="145"/>
      <c r="J26" s="126"/>
      <c r="K26" s="126"/>
      <c r="L26" s="117"/>
      <c r="M26" s="125"/>
      <c r="N26" s="124"/>
      <c r="O26" s="114"/>
      <c r="P26" s="114"/>
    </row>
    <row r="27" spans="1:16" ht="60" customHeight="1" x14ac:dyDescent="0.15">
      <c r="A27" s="119" t="s">
        <v>136</v>
      </c>
      <c r="B27" s="120">
        <f>SUM(D27,F27)</f>
        <v>31056</v>
      </c>
      <c r="C27" s="120">
        <f t="shared" si="1"/>
        <v>1308309</v>
      </c>
      <c r="D27" s="141">
        <v>31056</v>
      </c>
      <c r="E27" s="141">
        <v>1308309</v>
      </c>
      <c r="F27" s="139"/>
      <c r="G27" s="139"/>
      <c r="H27" s="146"/>
      <c r="I27" s="145"/>
      <c r="J27" s="126"/>
      <c r="K27" s="126"/>
      <c r="L27" s="117"/>
      <c r="M27" s="125"/>
      <c r="N27" s="114"/>
      <c r="O27" s="114"/>
      <c r="P27" s="114"/>
    </row>
    <row r="28" spans="1:16" ht="60" customHeight="1" x14ac:dyDescent="0.15">
      <c r="A28" s="119" t="s">
        <v>155</v>
      </c>
      <c r="B28" s="120">
        <f t="shared" si="2"/>
        <v>241</v>
      </c>
      <c r="C28" s="120">
        <f t="shared" si="1"/>
        <v>8792</v>
      </c>
      <c r="D28" s="141">
        <v>241</v>
      </c>
      <c r="E28" s="141">
        <v>8792</v>
      </c>
      <c r="F28" s="139"/>
      <c r="G28" s="139"/>
      <c r="H28" s="146"/>
      <c r="I28" s="145"/>
      <c r="J28" s="126"/>
      <c r="K28" s="126"/>
      <c r="L28" s="117"/>
      <c r="M28" s="125"/>
      <c r="N28" s="114"/>
      <c r="O28" s="114"/>
      <c r="P28" s="114"/>
    </row>
    <row r="29" spans="1:16" ht="60" customHeight="1" x14ac:dyDescent="0.15">
      <c r="A29" s="119" t="s">
        <v>64</v>
      </c>
      <c r="B29" s="120">
        <f t="shared" si="2"/>
        <v>46569</v>
      </c>
      <c r="C29" s="120">
        <f t="shared" si="1"/>
        <v>4959205</v>
      </c>
      <c r="D29" s="141">
        <v>46554</v>
      </c>
      <c r="E29" s="141">
        <v>4958347</v>
      </c>
      <c r="F29" s="139">
        <v>15</v>
      </c>
      <c r="G29" s="139">
        <v>858</v>
      </c>
      <c r="H29" s="146"/>
      <c r="I29" s="145"/>
      <c r="J29" s="126"/>
      <c r="K29" s="126"/>
      <c r="L29" s="117"/>
      <c r="M29" s="125"/>
      <c r="N29" s="114"/>
      <c r="O29" s="114"/>
      <c r="P29" s="114"/>
    </row>
    <row r="30" spans="1:16" ht="60" customHeight="1" x14ac:dyDescent="0.15">
      <c r="A30" s="119" t="s">
        <v>65</v>
      </c>
      <c r="B30" s="120">
        <f t="shared" si="2"/>
        <v>28</v>
      </c>
      <c r="C30" s="120">
        <f t="shared" si="1"/>
        <v>5516</v>
      </c>
      <c r="D30" s="141">
        <v>28</v>
      </c>
      <c r="E30" s="141">
        <v>5516</v>
      </c>
      <c r="F30" s="139"/>
      <c r="G30" s="139"/>
      <c r="H30" s="146"/>
      <c r="I30" s="145"/>
      <c r="J30" s="126"/>
      <c r="K30" s="126"/>
      <c r="L30" s="117"/>
      <c r="M30" s="125"/>
      <c r="N30" s="114"/>
      <c r="O30" s="114"/>
      <c r="P30" s="114"/>
    </row>
    <row r="31" spans="1:16" ht="60" customHeight="1" x14ac:dyDescent="0.15">
      <c r="A31" s="119" t="s">
        <v>66</v>
      </c>
      <c r="B31" s="120">
        <f t="shared" si="2"/>
        <v>2767</v>
      </c>
      <c r="C31" s="120">
        <f t="shared" si="1"/>
        <v>520317</v>
      </c>
      <c r="D31" s="141">
        <v>2767</v>
      </c>
      <c r="E31" s="141">
        <v>520317</v>
      </c>
      <c r="F31" s="139"/>
      <c r="G31" s="139"/>
      <c r="H31" s="146"/>
      <c r="I31" s="145"/>
      <c r="J31" s="126"/>
      <c r="K31" s="126"/>
      <c r="L31" s="117"/>
      <c r="M31" s="125"/>
      <c r="N31" s="114"/>
      <c r="O31" s="114"/>
      <c r="P31" s="114"/>
    </row>
    <row r="32" spans="1:16" ht="60" customHeight="1" x14ac:dyDescent="0.15">
      <c r="A32" s="119" t="s">
        <v>67</v>
      </c>
      <c r="B32" s="120">
        <f t="shared" si="2"/>
        <v>6</v>
      </c>
      <c r="C32" s="120">
        <f t="shared" si="1"/>
        <v>7110</v>
      </c>
      <c r="D32" s="141">
        <v>6</v>
      </c>
      <c r="E32" s="141">
        <v>7110</v>
      </c>
      <c r="F32" s="139"/>
      <c r="G32" s="139"/>
      <c r="H32" s="146"/>
      <c r="I32" s="145"/>
      <c r="J32" s="126"/>
      <c r="K32" s="126"/>
      <c r="L32" s="117"/>
      <c r="M32" s="125"/>
      <c r="N32" s="114"/>
      <c r="O32" s="114"/>
      <c r="P32" s="114"/>
    </row>
    <row r="33" spans="1:16" ht="60" customHeight="1" x14ac:dyDescent="0.15">
      <c r="A33" s="119" t="s">
        <v>137</v>
      </c>
      <c r="B33" s="120">
        <f t="shared" si="2"/>
        <v>17</v>
      </c>
      <c r="C33" s="120">
        <f t="shared" si="1"/>
        <v>15706</v>
      </c>
      <c r="D33" s="141">
        <v>17</v>
      </c>
      <c r="E33" s="141">
        <v>15706</v>
      </c>
      <c r="F33" s="139"/>
      <c r="G33" s="139"/>
      <c r="H33" s="146"/>
      <c r="I33" s="145"/>
      <c r="J33" s="126"/>
      <c r="K33" s="126"/>
      <c r="L33" s="117"/>
      <c r="M33" s="125"/>
      <c r="N33" s="114"/>
      <c r="O33" s="114"/>
      <c r="P33" s="114"/>
    </row>
    <row r="34" spans="1:16" ht="60" customHeight="1" x14ac:dyDescent="0.15">
      <c r="A34" s="119" t="s">
        <v>68</v>
      </c>
      <c r="B34" s="120">
        <f t="shared" si="2"/>
        <v>1036</v>
      </c>
      <c r="C34" s="120">
        <f t="shared" si="1"/>
        <v>338796</v>
      </c>
      <c r="D34" s="141">
        <v>1036</v>
      </c>
      <c r="E34" s="141">
        <v>338796</v>
      </c>
      <c r="F34" s="139"/>
      <c r="G34" s="139"/>
      <c r="H34" s="146"/>
      <c r="I34" s="145"/>
      <c r="J34" s="126"/>
      <c r="K34" s="126"/>
      <c r="L34" s="117"/>
      <c r="M34" s="125"/>
      <c r="N34" s="114"/>
      <c r="O34" s="114"/>
      <c r="P34" s="114"/>
    </row>
    <row r="35" spans="1:16" ht="60" customHeight="1" x14ac:dyDescent="0.15">
      <c r="A35" s="119" t="s">
        <v>69</v>
      </c>
      <c r="B35" s="120">
        <f t="shared" si="2"/>
        <v>609</v>
      </c>
      <c r="C35" s="120">
        <f t="shared" si="1"/>
        <v>294825</v>
      </c>
      <c r="D35" s="141">
        <v>609</v>
      </c>
      <c r="E35" s="141">
        <v>294825</v>
      </c>
      <c r="F35" s="139"/>
      <c r="G35" s="139"/>
      <c r="H35" s="146"/>
      <c r="I35" s="145"/>
      <c r="J35" s="126"/>
      <c r="K35" s="126"/>
      <c r="L35" s="117"/>
      <c r="M35" s="125"/>
      <c r="N35" s="114"/>
      <c r="O35" s="114"/>
      <c r="P35" s="114"/>
    </row>
    <row r="36" spans="1:16" ht="60" customHeight="1" x14ac:dyDescent="0.15">
      <c r="A36" s="119" t="s">
        <v>70</v>
      </c>
      <c r="B36" s="120">
        <f t="shared" si="2"/>
        <v>0</v>
      </c>
      <c r="C36" s="120">
        <f t="shared" si="1"/>
        <v>0</v>
      </c>
      <c r="D36" s="142"/>
      <c r="E36" s="141"/>
      <c r="F36" s="139"/>
      <c r="G36" s="139"/>
      <c r="H36" s="146"/>
      <c r="I36" s="145"/>
      <c r="J36" s="126"/>
      <c r="K36" s="126"/>
      <c r="L36" s="117"/>
      <c r="M36" s="125"/>
      <c r="N36" s="114"/>
      <c r="O36" s="114"/>
      <c r="P36" s="114"/>
    </row>
    <row r="37" spans="1:16" ht="60" customHeight="1" x14ac:dyDescent="0.15">
      <c r="A37" s="119" t="s">
        <v>71</v>
      </c>
      <c r="B37" s="120">
        <f t="shared" si="2"/>
        <v>0</v>
      </c>
      <c r="C37" s="120">
        <f t="shared" si="1"/>
        <v>0</v>
      </c>
      <c r="D37" s="142"/>
      <c r="E37" s="141"/>
      <c r="F37" s="139"/>
      <c r="G37" s="139"/>
      <c r="H37" s="146"/>
      <c r="I37" s="145"/>
      <c r="J37" s="126"/>
      <c r="K37" s="126"/>
      <c r="L37" s="117"/>
      <c r="M37" s="125"/>
      <c r="N37" s="114"/>
      <c r="O37" s="114"/>
      <c r="P37" s="114"/>
    </row>
    <row r="38" spans="1:16" ht="60" customHeight="1" x14ac:dyDescent="0.15">
      <c r="A38" s="119" t="s">
        <v>156</v>
      </c>
      <c r="B38" s="120">
        <f t="shared" si="2"/>
        <v>722</v>
      </c>
      <c r="C38" s="120">
        <f t="shared" si="1"/>
        <v>410524</v>
      </c>
      <c r="D38" s="141">
        <v>722</v>
      </c>
      <c r="E38" s="141">
        <v>410524</v>
      </c>
      <c r="F38" s="139"/>
      <c r="G38" s="139"/>
      <c r="H38" s="146"/>
      <c r="I38" s="145"/>
      <c r="J38" s="126"/>
      <c r="K38" s="126"/>
      <c r="L38" s="117"/>
      <c r="M38" s="128"/>
      <c r="N38" s="104"/>
      <c r="O38" s="104"/>
      <c r="P38" s="114"/>
    </row>
    <row r="39" spans="1:16" ht="60" customHeight="1" x14ac:dyDescent="0.15">
      <c r="A39" s="119" t="s">
        <v>73</v>
      </c>
      <c r="B39" s="120">
        <f t="shared" si="2"/>
        <v>53</v>
      </c>
      <c r="C39" s="120">
        <f t="shared" si="1"/>
        <v>6406</v>
      </c>
      <c r="D39" s="141">
        <v>47</v>
      </c>
      <c r="E39" s="141">
        <v>5705</v>
      </c>
      <c r="F39" s="139">
        <v>6</v>
      </c>
      <c r="G39" s="139">
        <v>701</v>
      </c>
      <c r="H39" s="146"/>
      <c r="I39" s="145"/>
      <c r="J39" s="126"/>
      <c r="K39" s="126"/>
      <c r="L39" s="117"/>
      <c r="M39" s="128"/>
      <c r="N39" s="104"/>
      <c r="O39" s="104"/>
      <c r="P39" s="114"/>
    </row>
    <row r="40" spans="1:16" ht="60" customHeight="1" x14ac:dyDescent="0.15">
      <c r="A40" s="119" t="s">
        <v>74</v>
      </c>
      <c r="B40" s="120">
        <f t="shared" si="2"/>
        <v>158</v>
      </c>
      <c r="C40" s="120">
        <f t="shared" si="1"/>
        <v>137723</v>
      </c>
      <c r="D40" s="141">
        <v>157</v>
      </c>
      <c r="E40" s="141">
        <v>136541</v>
      </c>
      <c r="F40" s="139">
        <v>1</v>
      </c>
      <c r="G40" s="139">
        <v>1182</v>
      </c>
      <c r="H40" s="146"/>
      <c r="I40" s="145"/>
      <c r="J40" s="126"/>
      <c r="K40" s="126"/>
      <c r="L40" s="117"/>
      <c r="M40" s="128"/>
      <c r="N40" s="104"/>
      <c r="O40" s="104"/>
      <c r="P40" s="114"/>
    </row>
    <row r="41" spans="1:16" ht="60" customHeight="1" x14ac:dyDescent="0.15">
      <c r="A41" s="119" t="s">
        <v>75</v>
      </c>
      <c r="B41" s="120">
        <f t="shared" si="2"/>
        <v>1</v>
      </c>
      <c r="C41" s="120">
        <f t="shared" si="1"/>
        <v>685</v>
      </c>
      <c r="D41" s="141"/>
      <c r="E41" s="141"/>
      <c r="F41" s="139">
        <v>1</v>
      </c>
      <c r="G41" s="139">
        <v>685</v>
      </c>
      <c r="H41" s="146"/>
      <c r="I41" s="145"/>
      <c r="J41" s="126"/>
      <c r="K41" s="126"/>
      <c r="L41" s="117"/>
      <c r="M41" s="128"/>
      <c r="N41" s="104"/>
      <c r="O41" s="104"/>
      <c r="P41" s="114"/>
    </row>
    <row r="42" spans="1:16" ht="60" customHeight="1" x14ac:dyDescent="0.15">
      <c r="A42" s="119" t="s">
        <v>157</v>
      </c>
      <c r="B42" s="120">
        <f t="shared" si="2"/>
        <v>263</v>
      </c>
      <c r="C42" s="120">
        <f t="shared" si="1"/>
        <v>97891</v>
      </c>
      <c r="D42" s="141">
        <v>263</v>
      </c>
      <c r="E42" s="141">
        <v>97891</v>
      </c>
      <c r="F42" s="139"/>
      <c r="G42" s="139"/>
      <c r="H42" s="146"/>
      <c r="I42" s="145"/>
      <c r="J42" s="126"/>
      <c r="K42" s="126"/>
      <c r="L42" s="117"/>
      <c r="M42" s="128"/>
      <c r="N42" s="104"/>
      <c r="O42" s="104"/>
      <c r="P42" s="114"/>
    </row>
    <row r="43" spans="1:16" ht="60" customHeight="1" x14ac:dyDescent="0.15">
      <c r="A43" s="119" t="s">
        <v>158</v>
      </c>
      <c r="B43" s="120">
        <f t="shared" si="2"/>
        <v>655</v>
      </c>
      <c r="C43" s="120">
        <f t="shared" si="1"/>
        <v>308898</v>
      </c>
      <c r="D43" s="141">
        <v>655</v>
      </c>
      <c r="E43" s="141">
        <v>308898</v>
      </c>
      <c r="F43" s="139"/>
      <c r="G43" s="139"/>
      <c r="H43" s="146"/>
      <c r="I43" s="145"/>
      <c r="J43" s="126"/>
      <c r="K43" s="126"/>
      <c r="L43" s="117"/>
      <c r="M43" s="128"/>
      <c r="N43" s="104"/>
      <c r="O43" s="104"/>
      <c r="P43" s="114"/>
    </row>
    <row r="44" spans="1:16" ht="60" customHeight="1" x14ac:dyDescent="0.15">
      <c r="A44" s="119" t="s">
        <v>159</v>
      </c>
      <c r="B44" s="120">
        <f t="shared" si="2"/>
        <v>188</v>
      </c>
      <c r="C44" s="120">
        <f t="shared" si="1"/>
        <v>223989</v>
      </c>
      <c r="D44" s="141">
        <v>188</v>
      </c>
      <c r="E44" s="141">
        <v>223989</v>
      </c>
      <c r="F44" s="139"/>
      <c r="G44" s="139"/>
      <c r="H44" s="146"/>
      <c r="I44" s="145"/>
      <c r="J44" s="126"/>
      <c r="K44" s="126"/>
      <c r="L44" s="117"/>
      <c r="M44" s="128"/>
      <c r="N44" s="104"/>
      <c r="O44" s="104"/>
      <c r="P44" s="114"/>
    </row>
    <row r="45" spans="1:16" ht="60" customHeight="1" x14ac:dyDescent="0.15">
      <c r="A45" s="119" t="s">
        <v>138</v>
      </c>
      <c r="B45" s="120">
        <f t="shared" si="2"/>
        <v>631</v>
      </c>
      <c r="C45" s="120">
        <f t="shared" si="1"/>
        <v>486872</v>
      </c>
      <c r="D45" s="141">
        <v>597</v>
      </c>
      <c r="E45" s="141">
        <v>443253</v>
      </c>
      <c r="F45" s="139">
        <v>34</v>
      </c>
      <c r="G45" s="139">
        <v>43619</v>
      </c>
      <c r="H45" s="146"/>
      <c r="I45" s="145"/>
      <c r="J45" s="126"/>
      <c r="K45" s="126"/>
      <c r="L45" s="117"/>
      <c r="M45" s="128"/>
      <c r="N45" s="104"/>
      <c r="O45" s="104"/>
      <c r="P45" s="114"/>
    </row>
    <row r="46" spans="1:16" ht="60" customHeight="1" x14ac:dyDescent="0.15">
      <c r="A46" s="119" t="s">
        <v>76</v>
      </c>
      <c r="B46" s="120">
        <f t="shared" si="2"/>
        <v>4051</v>
      </c>
      <c r="C46" s="120">
        <f t="shared" si="1"/>
        <v>2006963</v>
      </c>
      <c r="D46" s="141">
        <v>4050</v>
      </c>
      <c r="E46" s="141">
        <v>2006887</v>
      </c>
      <c r="F46" s="139">
        <v>1</v>
      </c>
      <c r="G46" s="139">
        <v>76</v>
      </c>
      <c r="H46" s="146"/>
      <c r="I46" s="145"/>
      <c r="J46" s="126"/>
      <c r="K46" s="126"/>
      <c r="L46" s="117"/>
      <c r="M46" s="128"/>
      <c r="N46" s="104">
        <v>106143</v>
      </c>
      <c r="O46" s="104"/>
      <c r="P46" s="114"/>
    </row>
    <row r="47" spans="1:16" ht="60" customHeight="1" x14ac:dyDescent="0.15">
      <c r="A47" s="119" t="s">
        <v>77</v>
      </c>
      <c r="B47" s="120">
        <f t="shared" si="2"/>
        <v>384</v>
      </c>
      <c r="C47" s="120">
        <f t="shared" si="1"/>
        <v>325482</v>
      </c>
      <c r="D47" s="141">
        <v>381</v>
      </c>
      <c r="E47" s="141">
        <v>322993</v>
      </c>
      <c r="F47" s="139">
        <v>3</v>
      </c>
      <c r="G47" s="139">
        <v>2489</v>
      </c>
      <c r="H47" s="146"/>
      <c r="I47" s="145"/>
      <c r="J47" s="126"/>
      <c r="K47" s="126"/>
      <c r="L47" s="117"/>
      <c r="M47" s="128"/>
      <c r="N47" s="104">
        <v>931176</v>
      </c>
      <c r="O47" s="104"/>
      <c r="P47" s="114"/>
    </row>
    <row r="48" spans="1:16" ht="60" customHeight="1" x14ac:dyDescent="0.15">
      <c r="A48" s="119" t="s">
        <v>78</v>
      </c>
      <c r="B48" s="120">
        <f t="shared" si="2"/>
        <v>0</v>
      </c>
      <c r="C48" s="120">
        <f t="shared" si="1"/>
        <v>0</v>
      </c>
      <c r="D48" s="143"/>
      <c r="E48" s="143"/>
      <c r="F48" s="139"/>
      <c r="G48" s="139"/>
      <c r="H48" s="146"/>
      <c r="I48" s="145"/>
      <c r="J48" s="126"/>
      <c r="K48" s="126"/>
      <c r="L48" s="117"/>
      <c r="M48" s="128"/>
      <c r="N48" s="104"/>
      <c r="O48" s="104"/>
      <c r="P48" s="114"/>
    </row>
    <row r="49" spans="1:16" ht="60" customHeight="1" x14ac:dyDescent="0.15">
      <c r="A49" s="119" t="s">
        <v>160</v>
      </c>
      <c r="B49" s="120">
        <f t="shared" si="2"/>
        <v>4950</v>
      </c>
      <c r="C49" s="120">
        <f t="shared" si="1"/>
        <v>3147789</v>
      </c>
      <c r="D49" s="141">
        <v>4950</v>
      </c>
      <c r="E49" s="141">
        <v>3147789</v>
      </c>
      <c r="F49" s="139"/>
      <c r="G49" s="139"/>
      <c r="H49" s="146"/>
      <c r="I49" s="145"/>
      <c r="J49" s="126"/>
      <c r="K49" s="126"/>
      <c r="L49" s="117"/>
      <c r="M49" s="128"/>
      <c r="N49" s="104"/>
      <c r="O49" s="104"/>
      <c r="P49" s="114"/>
    </row>
    <row r="50" spans="1:16" ht="60" customHeight="1" x14ac:dyDescent="0.15">
      <c r="A50" s="119" t="s">
        <v>149</v>
      </c>
      <c r="B50" s="120">
        <f t="shared" si="2"/>
        <v>1</v>
      </c>
      <c r="C50" s="120">
        <f t="shared" si="1"/>
        <v>12582</v>
      </c>
      <c r="D50" s="141"/>
      <c r="E50" s="141"/>
      <c r="F50" s="139">
        <v>1</v>
      </c>
      <c r="G50" s="139">
        <v>12582</v>
      </c>
      <c r="H50" s="146"/>
      <c r="I50" s="145"/>
      <c r="J50" s="126"/>
      <c r="K50" s="126"/>
      <c r="L50" s="117"/>
      <c r="M50" s="128"/>
      <c r="N50" s="104">
        <v>5881986</v>
      </c>
      <c r="O50" s="104"/>
      <c r="P50" s="114"/>
    </row>
    <row r="51" spans="1:16" ht="60" customHeight="1" x14ac:dyDescent="0.15">
      <c r="A51" s="119" t="s">
        <v>139</v>
      </c>
      <c r="B51" s="120">
        <f t="shared" si="2"/>
        <v>17</v>
      </c>
      <c r="C51" s="120">
        <f t="shared" si="1"/>
        <v>10377</v>
      </c>
      <c r="D51" s="141">
        <v>17</v>
      </c>
      <c r="E51" s="141">
        <v>10377</v>
      </c>
      <c r="F51" s="139"/>
      <c r="G51" s="139"/>
      <c r="H51" s="146"/>
      <c r="I51" s="145"/>
      <c r="J51" s="126"/>
      <c r="K51" s="126"/>
      <c r="L51" s="117"/>
      <c r="M51" s="128"/>
      <c r="N51" s="104"/>
      <c r="O51" s="104"/>
      <c r="P51" s="114"/>
    </row>
    <row r="52" spans="1:16" ht="60" customHeight="1" x14ac:dyDescent="0.15">
      <c r="A52" s="119" t="s">
        <v>80</v>
      </c>
      <c r="B52" s="120">
        <f t="shared" si="2"/>
        <v>78</v>
      </c>
      <c r="C52" s="120">
        <f t="shared" si="1"/>
        <v>65160</v>
      </c>
      <c r="D52" s="141">
        <v>77</v>
      </c>
      <c r="E52" s="141">
        <v>64907</v>
      </c>
      <c r="F52" s="139">
        <v>1</v>
      </c>
      <c r="G52" s="139">
        <v>253</v>
      </c>
      <c r="H52" s="146"/>
      <c r="I52" s="145"/>
      <c r="J52" s="126"/>
      <c r="K52" s="126"/>
      <c r="L52" s="117"/>
      <c r="M52" s="128"/>
      <c r="N52" s="104">
        <v>286125</v>
      </c>
      <c r="O52" s="104"/>
      <c r="P52" s="114"/>
    </row>
    <row r="53" spans="1:16" ht="60" customHeight="1" x14ac:dyDescent="0.15">
      <c r="A53" s="119" t="s">
        <v>81</v>
      </c>
      <c r="B53" s="120">
        <f t="shared" si="2"/>
        <v>3520</v>
      </c>
      <c r="C53" s="120">
        <f t="shared" si="1"/>
        <v>1074716</v>
      </c>
      <c r="D53" s="139">
        <v>3505</v>
      </c>
      <c r="E53" s="139">
        <v>1062199</v>
      </c>
      <c r="F53" s="139">
        <v>15</v>
      </c>
      <c r="G53" s="139">
        <v>12517</v>
      </c>
      <c r="H53" s="140"/>
      <c r="I53" s="145"/>
      <c r="J53" s="126"/>
      <c r="K53" s="126"/>
      <c r="L53" s="118"/>
      <c r="M53" s="104"/>
      <c r="N53" s="104">
        <v>20808428</v>
      </c>
      <c r="O53" s="104"/>
      <c r="P53" s="114"/>
    </row>
    <row r="54" spans="1:16" ht="60" customHeight="1" x14ac:dyDescent="0.15">
      <c r="A54" s="129"/>
      <c r="D54" s="109"/>
      <c r="E54" s="130"/>
      <c r="F54" s="109"/>
      <c r="G54" s="109"/>
      <c r="H54" s="114"/>
      <c r="I54" s="131"/>
      <c r="J54" s="131"/>
      <c r="K54" s="131"/>
      <c r="L54" s="118"/>
      <c r="M54" s="104"/>
      <c r="N54" s="104"/>
      <c r="O54" s="104"/>
      <c r="P54" s="114"/>
    </row>
    <row r="55" spans="1:16" ht="60" customHeight="1" x14ac:dyDescent="0.15">
      <c r="A55" s="103" t="s">
        <v>147</v>
      </c>
      <c r="H55" s="104"/>
      <c r="I55" s="122"/>
      <c r="J55" s="122"/>
      <c r="K55" s="122"/>
      <c r="L55" s="110"/>
      <c r="M55" s="114"/>
      <c r="N55" s="114"/>
      <c r="O55" s="114"/>
    </row>
    <row r="56" spans="1:16" ht="60" customHeight="1" x14ac:dyDescent="0.15">
      <c r="D56" s="132"/>
      <c r="E56" s="132"/>
      <c r="H56" s="104"/>
      <c r="I56" s="122"/>
      <c r="J56" s="122"/>
      <c r="K56" s="122"/>
      <c r="L56" s="110"/>
      <c r="M56" s="114"/>
      <c r="N56" s="114"/>
      <c r="O56" s="114"/>
    </row>
    <row r="57" spans="1:16" ht="60" customHeight="1" x14ac:dyDescent="0.15">
      <c r="D57" s="133"/>
      <c r="E57" s="133"/>
      <c r="H57" s="104"/>
      <c r="I57" s="122"/>
      <c r="J57" s="122"/>
      <c r="K57" s="122"/>
      <c r="L57" s="110"/>
      <c r="M57" s="114"/>
      <c r="N57" s="114"/>
      <c r="O57" s="114"/>
    </row>
    <row r="58" spans="1:16" ht="60" customHeight="1" x14ac:dyDescent="0.15">
      <c r="D58" s="134"/>
      <c r="E58" s="134"/>
      <c r="I58" s="135"/>
      <c r="J58" s="135"/>
      <c r="K58" s="135"/>
      <c r="L58" s="118"/>
      <c r="M58" s="114"/>
      <c r="N58" s="114"/>
      <c r="O58" s="114"/>
    </row>
    <row r="59" spans="1:16" ht="60" customHeight="1" x14ac:dyDescent="0.15">
      <c r="D59" s="136"/>
      <c r="E59" s="136"/>
      <c r="I59" s="135"/>
      <c r="J59" s="135"/>
      <c r="K59" s="135"/>
      <c r="L59" s="118"/>
      <c r="M59" s="114"/>
      <c r="N59" s="114"/>
      <c r="O59" s="114"/>
    </row>
    <row r="60" spans="1:16" ht="60" customHeight="1" x14ac:dyDescent="0.15">
      <c r="I60" s="135"/>
      <c r="J60" s="135"/>
      <c r="K60" s="135"/>
      <c r="L60" s="118"/>
      <c r="M60" s="114"/>
      <c r="N60" s="114"/>
      <c r="O60" s="114"/>
    </row>
    <row r="61" spans="1:16" ht="60" customHeight="1" x14ac:dyDescent="0.15">
      <c r="I61" s="135"/>
      <c r="J61" s="135"/>
      <c r="K61" s="135"/>
      <c r="L61" s="118"/>
      <c r="M61" s="114"/>
      <c r="N61" s="114"/>
      <c r="O61" s="114"/>
    </row>
    <row r="62" spans="1:16" ht="60" customHeight="1" x14ac:dyDescent="0.15">
      <c r="I62" s="135"/>
      <c r="J62" s="135"/>
      <c r="K62" s="135"/>
      <c r="L62" s="118"/>
      <c r="M62" s="114"/>
      <c r="N62" s="114"/>
      <c r="O62" s="114"/>
    </row>
    <row r="63" spans="1:16" ht="60" customHeight="1" x14ac:dyDescent="0.15">
      <c r="I63" s="135"/>
      <c r="J63" s="135"/>
      <c r="K63" s="135"/>
      <c r="L63" s="118"/>
      <c r="M63" s="114"/>
      <c r="N63" s="114"/>
      <c r="O63" s="114"/>
    </row>
    <row r="64" spans="1:16" ht="60" customHeight="1" x14ac:dyDescent="0.15">
      <c r="I64" s="135"/>
      <c r="J64" s="135"/>
      <c r="K64" s="135"/>
      <c r="L64" s="118"/>
      <c r="M64" s="114"/>
      <c r="N64" s="114"/>
      <c r="O64" s="114"/>
    </row>
    <row r="65" spans="9:15" ht="60" customHeight="1" x14ac:dyDescent="0.15">
      <c r="I65" s="135"/>
      <c r="J65" s="135"/>
      <c r="K65" s="135"/>
      <c r="L65" s="118"/>
      <c r="M65" s="114"/>
      <c r="N65" s="114"/>
      <c r="O65" s="114"/>
    </row>
    <row r="66" spans="9:15" ht="60" customHeight="1" x14ac:dyDescent="0.15">
      <c r="I66" s="135"/>
      <c r="J66" s="135"/>
      <c r="K66" s="135"/>
      <c r="L66" s="118"/>
      <c r="M66" s="114"/>
      <c r="N66" s="114"/>
      <c r="O66" s="114"/>
    </row>
    <row r="67" spans="9:15" ht="60" customHeight="1" x14ac:dyDescent="0.15">
      <c r="I67" s="135"/>
      <c r="J67" s="135"/>
      <c r="K67" s="135"/>
      <c r="L67" s="118"/>
      <c r="M67" s="114"/>
      <c r="N67" s="114"/>
      <c r="O67" s="114"/>
    </row>
    <row r="68" spans="9:15" ht="60" customHeight="1" x14ac:dyDescent="0.15">
      <c r="I68" s="135"/>
      <c r="J68" s="135"/>
      <c r="K68" s="135"/>
      <c r="L68" s="118"/>
      <c r="M68" s="114"/>
      <c r="N68" s="114"/>
      <c r="O68" s="114"/>
    </row>
    <row r="69" spans="9:15" ht="60" customHeight="1" x14ac:dyDescent="0.15">
      <c r="I69" s="135"/>
      <c r="J69" s="135"/>
      <c r="K69" s="135"/>
      <c r="L69" s="118"/>
      <c r="M69" s="114"/>
      <c r="N69" s="114"/>
      <c r="O69" s="114"/>
    </row>
    <row r="70" spans="9:15" ht="60" customHeight="1" x14ac:dyDescent="0.15">
      <c r="I70" s="135"/>
      <c r="J70" s="135"/>
      <c r="K70" s="135"/>
      <c r="L70" s="118"/>
      <c r="M70" s="114"/>
      <c r="N70" s="114"/>
      <c r="O70" s="114"/>
    </row>
    <row r="71" spans="9:15" ht="60" customHeight="1" x14ac:dyDescent="0.15">
      <c r="I71" s="135"/>
      <c r="J71" s="135"/>
      <c r="K71" s="135"/>
      <c r="L71" s="118"/>
      <c r="M71" s="114"/>
      <c r="N71" s="114"/>
      <c r="O71" s="114"/>
    </row>
    <row r="72" spans="9:15" ht="60" customHeight="1" x14ac:dyDescent="0.15">
      <c r="I72" s="135"/>
      <c r="J72" s="135"/>
      <c r="K72" s="135"/>
      <c r="L72" s="118"/>
      <c r="M72" s="114"/>
      <c r="N72" s="114"/>
      <c r="O72" s="114"/>
    </row>
    <row r="73" spans="9:15" ht="60" customHeight="1" x14ac:dyDescent="0.15">
      <c r="I73" s="135"/>
      <c r="J73" s="135"/>
      <c r="K73" s="135"/>
      <c r="L73" s="118"/>
      <c r="M73" s="114"/>
      <c r="N73" s="114"/>
      <c r="O73" s="114"/>
    </row>
    <row r="74" spans="9:15" ht="60" customHeight="1" x14ac:dyDescent="0.15">
      <c r="I74" s="135"/>
      <c r="J74" s="135"/>
      <c r="K74" s="135"/>
      <c r="L74" s="118"/>
      <c r="M74" s="114"/>
      <c r="N74" s="114"/>
      <c r="O74" s="114"/>
    </row>
    <row r="75" spans="9:15" ht="60" customHeight="1" x14ac:dyDescent="0.15">
      <c r="I75" s="137"/>
      <c r="J75" s="137"/>
      <c r="K75" s="137"/>
      <c r="L75" s="114"/>
      <c r="M75" s="114"/>
      <c r="N75" s="114"/>
      <c r="O75" s="114"/>
    </row>
    <row r="76" spans="9:15" ht="60" customHeight="1" x14ac:dyDescent="0.15">
      <c r="I76" s="137"/>
      <c r="J76" s="137"/>
      <c r="K76" s="137"/>
      <c r="L76" s="114"/>
      <c r="M76" s="114"/>
      <c r="N76" s="114"/>
      <c r="O76" s="114"/>
    </row>
    <row r="77" spans="9:15" ht="60" customHeight="1" x14ac:dyDescent="0.15">
      <c r="I77" s="114"/>
      <c r="J77" s="114"/>
      <c r="K77" s="114"/>
      <c r="L77" s="114"/>
      <c r="M77" s="114"/>
      <c r="N77" s="114"/>
      <c r="O77" s="114"/>
    </row>
    <row r="78" spans="9:15" ht="60" customHeight="1" x14ac:dyDescent="0.15">
      <c r="I78" s="114"/>
      <c r="J78" s="114"/>
      <c r="K78" s="114"/>
      <c r="L78" s="114"/>
      <c r="M78" s="114"/>
      <c r="N78" s="114"/>
      <c r="O78" s="114"/>
    </row>
    <row r="79" spans="9:15" ht="60" customHeight="1" x14ac:dyDescent="0.15">
      <c r="I79" s="114"/>
      <c r="J79" s="114"/>
      <c r="K79" s="114"/>
      <c r="L79" s="114"/>
      <c r="M79" s="114"/>
      <c r="N79" s="114"/>
      <c r="O79" s="114"/>
    </row>
    <row r="80" spans="9:15" ht="60" customHeight="1" x14ac:dyDescent="0.15">
      <c r="I80" s="114"/>
      <c r="J80" s="114"/>
      <c r="K80" s="114"/>
      <c r="L80" s="114"/>
      <c r="M80" s="114"/>
      <c r="N80" s="114"/>
      <c r="O80" s="114"/>
    </row>
    <row r="81" spans="9:15" ht="60" customHeight="1" x14ac:dyDescent="0.15">
      <c r="I81" s="114"/>
      <c r="J81" s="114"/>
      <c r="K81" s="114"/>
      <c r="L81" s="114"/>
      <c r="M81" s="114"/>
      <c r="N81" s="114"/>
      <c r="O81" s="114"/>
    </row>
    <row r="82" spans="9:15" ht="60" customHeight="1" x14ac:dyDescent="0.15">
      <c r="I82" s="114"/>
      <c r="J82" s="114"/>
      <c r="K82" s="114"/>
      <c r="L82" s="114"/>
      <c r="M82" s="114"/>
      <c r="N82" s="114"/>
      <c r="O82" s="114"/>
    </row>
    <row r="83" spans="9:15" ht="60" customHeight="1" x14ac:dyDescent="0.15">
      <c r="I83" s="114"/>
      <c r="J83" s="114"/>
      <c r="K83" s="114"/>
      <c r="L83" s="114"/>
      <c r="M83" s="114"/>
      <c r="N83" s="114"/>
      <c r="O83" s="114"/>
    </row>
    <row r="84" spans="9:15" ht="60" customHeight="1" x14ac:dyDescent="0.15">
      <c r="I84" s="114"/>
      <c r="J84" s="114"/>
      <c r="K84" s="114"/>
      <c r="L84" s="114"/>
      <c r="M84" s="114"/>
      <c r="N84" s="114"/>
      <c r="O84" s="114"/>
    </row>
    <row r="85" spans="9:15" ht="60" customHeight="1" x14ac:dyDescent="0.15">
      <c r="I85" s="114"/>
      <c r="J85" s="114"/>
      <c r="K85" s="114"/>
      <c r="L85" s="114"/>
      <c r="M85" s="114"/>
      <c r="N85" s="114"/>
      <c r="O85" s="114"/>
    </row>
    <row r="86" spans="9:15" ht="60" customHeight="1" x14ac:dyDescent="0.15">
      <c r="I86" s="114"/>
      <c r="J86" s="114"/>
      <c r="K86" s="114"/>
      <c r="L86" s="114"/>
      <c r="M86" s="114"/>
      <c r="N86" s="114"/>
      <c r="O86" s="114"/>
    </row>
    <row r="87" spans="9:15" ht="60" customHeight="1" x14ac:dyDescent="0.15">
      <c r="I87" s="114"/>
      <c r="J87" s="114"/>
      <c r="K87" s="114"/>
      <c r="L87" s="114"/>
      <c r="M87" s="114"/>
      <c r="N87" s="114"/>
      <c r="O87" s="114"/>
    </row>
    <row r="88" spans="9:15" ht="60" customHeight="1" x14ac:dyDescent="0.15">
      <c r="I88" s="114"/>
      <c r="J88" s="114"/>
      <c r="K88" s="114"/>
      <c r="L88" s="114"/>
      <c r="M88" s="114"/>
      <c r="N88" s="114"/>
      <c r="O88" s="114"/>
    </row>
    <row r="89" spans="9:15" ht="60" customHeight="1" x14ac:dyDescent="0.15">
      <c r="I89" s="114"/>
      <c r="J89" s="114"/>
      <c r="K89" s="114"/>
      <c r="L89" s="114"/>
      <c r="M89" s="114"/>
      <c r="N89" s="114"/>
      <c r="O89" s="114"/>
    </row>
    <row r="90" spans="9:15" ht="60" customHeight="1" x14ac:dyDescent="0.15">
      <c r="I90" s="114"/>
      <c r="J90" s="114"/>
      <c r="K90" s="114"/>
      <c r="L90" s="114"/>
      <c r="M90" s="114"/>
      <c r="N90" s="114"/>
      <c r="O90" s="114"/>
    </row>
    <row r="91" spans="9:15" ht="60" customHeight="1" x14ac:dyDescent="0.15">
      <c r="I91" s="114"/>
      <c r="J91" s="114"/>
      <c r="K91" s="114"/>
      <c r="L91" s="114"/>
      <c r="M91" s="114"/>
      <c r="N91" s="114"/>
      <c r="O91" s="114"/>
    </row>
    <row r="92" spans="9:15" ht="60" customHeight="1" x14ac:dyDescent="0.15">
      <c r="I92" s="114"/>
      <c r="J92" s="114"/>
      <c r="K92" s="114"/>
      <c r="L92" s="114"/>
      <c r="M92" s="114"/>
      <c r="N92" s="114"/>
      <c r="O92" s="114"/>
    </row>
    <row r="102" spans="6:6" ht="60" customHeight="1" x14ac:dyDescent="0.15">
      <c r="F102" s="103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23" orientation="portrait" horizontalDpi="300" verticalDpi="300" r:id="rId1"/>
  <headerFooter>
    <oddHeader>&amp;L第６章　水産業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P102"/>
  <sheetViews>
    <sheetView showGridLines="0" zoomScaleNormal="100" workbookViewId="0"/>
  </sheetViews>
  <sheetFormatPr defaultRowHeight="13.5" x14ac:dyDescent="0.15"/>
  <cols>
    <col min="1" max="1" width="18.125" customWidth="1"/>
    <col min="2" max="2" width="17.625" bestFit="1" customWidth="1"/>
    <col min="3" max="3" width="21.75" bestFit="1" customWidth="1"/>
    <col min="4" max="4" width="18" bestFit="1" customWidth="1"/>
    <col min="5" max="5" width="16.625" bestFit="1" customWidth="1"/>
    <col min="6" max="6" width="9" bestFit="1" customWidth="1"/>
    <col min="7" max="7" width="12.25" customWidth="1"/>
    <col min="8" max="8" width="13.125" customWidth="1"/>
    <col min="9" max="9" width="12" customWidth="1"/>
    <col min="11" max="11" width="14" bestFit="1" customWidth="1"/>
    <col min="12" max="13" width="11.375" bestFit="1" customWidth="1"/>
    <col min="14" max="14" width="14" bestFit="1" customWidth="1"/>
  </cols>
  <sheetData>
    <row r="1" spans="1:16" ht="20.25" customHeight="1" x14ac:dyDescent="0.15"/>
    <row r="2" spans="1:16" ht="20.25" customHeight="1" x14ac:dyDescent="0.15">
      <c r="A2" t="s">
        <v>162</v>
      </c>
      <c r="C2" s="73">
        <v>1000</v>
      </c>
      <c r="I2" s="74"/>
      <c r="J2" s="74"/>
      <c r="K2" s="74"/>
      <c r="L2" s="74"/>
    </row>
    <row r="3" spans="1:16" s="2" customFormat="1" ht="20.25" customHeight="1" x14ac:dyDescent="0.15">
      <c r="A3"/>
      <c r="B3"/>
      <c r="C3"/>
      <c r="D3"/>
      <c r="E3"/>
      <c r="F3" s="73">
        <v>1000</v>
      </c>
      <c r="G3" s="1" t="s">
        <v>164</v>
      </c>
      <c r="H3" s="85"/>
      <c r="I3" s="86"/>
      <c r="J3" s="86"/>
      <c r="K3" s="86"/>
      <c r="L3" s="86"/>
    </row>
    <row r="4" spans="1:16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130</v>
      </c>
      <c r="G4" s="212"/>
      <c r="H4" s="73"/>
      <c r="I4" s="75"/>
      <c r="J4" s="75"/>
      <c r="K4" s="75"/>
      <c r="L4" s="75"/>
    </row>
    <row r="5" spans="1:16" ht="20.25" customHeight="1" x14ac:dyDescent="0.15">
      <c r="A5" s="209"/>
      <c r="B5" s="65" t="s">
        <v>131</v>
      </c>
      <c r="C5" s="65" t="s">
        <v>132</v>
      </c>
      <c r="D5" s="65" t="s">
        <v>131</v>
      </c>
      <c r="E5" s="65" t="s">
        <v>132</v>
      </c>
      <c r="F5" s="65" t="s">
        <v>131</v>
      </c>
      <c r="G5" s="65" t="s">
        <v>132</v>
      </c>
      <c r="H5" s="76"/>
      <c r="I5" s="87"/>
      <c r="J5" s="75"/>
      <c r="K5" s="75"/>
      <c r="L5" s="75"/>
      <c r="M5" s="80"/>
      <c r="N5" s="80"/>
      <c r="O5" s="80"/>
    </row>
    <row r="6" spans="1:16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H6" s="89"/>
      <c r="I6" s="90"/>
      <c r="J6" s="79"/>
      <c r="K6" s="79"/>
      <c r="L6" s="79"/>
      <c r="M6" s="80"/>
      <c r="N6" s="80"/>
      <c r="O6" s="80"/>
      <c r="P6" s="80"/>
    </row>
    <row r="7" spans="1:16" ht="20.25" customHeight="1" x14ac:dyDescent="0.15">
      <c r="A7" s="5" t="s">
        <v>135</v>
      </c>
      <c r="B7" s="6">
        <f t="shared" ref="B7" si="0">SUM(D7,F7)</f>
        <v>112815.58689999999</v>
      </c>
      <c r="C7" s="6">
        <f>SUM(E7,G7)+1</f>
        <v>20945546.188000001</v>
      </c>
      <c r="D7" s="67">
        <f>SUM(D9:D53)+1</f>
        <v>112657</v>
      </c>
      <c r="E7" s="67">
        <f>SUM(E9:E53)</f>
        <v>20832170</v>
      </c>
      <c r="F7" s="67">
        <f>SUM(F9:F53)</f>
        <v>158.58689999999996</v>
      </c>
      <c r="G7" s="67">
        <f>SUM(G9:G53)</f>
        <v>113375.18800000001</v>
      </c>
      <c r="H7" s="76"/>
      <c r="I7" s="88"/>
      <c r="J7" s="94">
        <f>SUM(J9:J53)</f>
        <v>159089.90000000002</v>
      </c>
      <c r="K7" s="94">
        <f>SUM(K9:K53)</f>
        <v>113375388</v>
      </c>
      <c r="L7" s="79"/>
      <c r="M7" s="92"/>
      <c r="N7" s="92"/>
      <c r="O7" s="80"/>
      <c r="P7" s="80"/>
    </row>
    <row r="8" spans="1:16" ht="20.25" customHeight="1" x14ac:dyDescent="0.15">
      <c r="A8" s="5"/>
      <c r="B8" s="6"/>
      <c r="C8" s="6"/>
      <c r="D8" s="68"/>
      <c r="E8" s="6"/>
      <c r="F8" s="6"/>
      <c r="G8" s="6"/>
      <c r="H8" s="76"/>
      <c r="I8" s="95"/>
      <c r="J8" s="94"/>
      <c r="K8" s="94"/>
      <c r="L8" s="79"/>
      <c r="M8" s="81"/>
      <c r="N8" s="80"/>
      <c r="O8" s="80"/>
      <c r="P8" s="80"/>
    </row>
    <row r="9" spans="1:16" ht="20.25" customHeight="1" x14ac:dyDescent="0.15">
      <c r="A9" s="5" t="s">
        <v>43</v>
      </c>
      <c r="B9" s="6">
        <f>SUM(D9,F9)</f>
        <v>45.588200000000001</v>
      </c>
      <c r="C9" s="6">
        <f t="shared" ref="C9:C53" si="1">SUM(E9,G9)</f>
        <v>4975.3419999999996</v>
      </c>
      <c r="D9" s="69">
        <f t="shared" ref="D9:D52" si="2">H9/$C$2</f>
        <v>45.588200000000001</v>
      </c>
      <c r="E9" s="69">
        <f t="shared" ref="E9:E52" si="3">I9/$C$2</f>
        <v>4975.3419999999996</v>
      </c>
      <c r="F9" s="39">
        <v>0</v>
      </c>
      <c r="G9" s="48">
        <v>0</v>
      </c>
      <c r="H9" s="96">
        <v>45588.2</v>
      </c>
      <c r="I9" s="97">
        <v>4975342</v>
      </c>
      <c r="J9" s="98"/>
      <c r="K9" s="99"/>
      <c r="L9" s="90"/>
      <c r="M9" s="81"/>
      <c r="N9" s="80"/>
      <c r="O9" s="80"/>
      <c r="P9" s="80"/>
    </row>
    <row r="10" spans="1:16" ht="20.25" customHeight="1" x14ac:dyDescent="0.15">
      <c r="A10" s="5" t="s">
        <v>44</v>
      </c>
      <c r="B10" s="6">
        <f>SUM(D10,F10)-0.48</f>
        <v>2067.1886999999997</v>
      </c>
      <c r="C10" s="6">
        <f t="shared" si="1"/>
        <v>762060.37399999995</v>
      </c>
      <c r="D10" s="77">
        <f t="shared" si="2"/>
        <v>2066.1934999999999</v>
      </c>
      <c r="E10" s="69">
        <f t="shared" si="3"/>
        <v>761643.61</v>
      </c>
      <c r="F10" s="39">
        <f>J10/$F$3</f>
        <v>1.4751999999999998</v>
      </c>
      <c r="G10" s="39">
        <f>K10/$F$3</f>
        <v>416.76400000000001</v>
      </c>
      <c r="H10" s="96">
        <v>2066193.5</v>
      </c>
      <c r="I10" s="97">
        <v>761643610</v>
      </c>
      <c r="J10" s="98">
        <v>1475.1999999999998</v>
      </c>
      <c r="K10" s="98">
        <v>416764</v>
      </c>
      <c r="L10" s="90"/>
      <c r="M10" s="93"/>
      <c r="N10" s="92"/>
      <c r="O10" s="80"/>
      <c r="P10" s="80"/>
    </row>
    <row r="11" spans="1:16" ht="20.25" customHeight="1" x14ac:dyDescent="0.15">
      <c r="A11" s="5" t="s">
        <v>45</v>
      </c>
      <c r="B11" s="6">
        <f t="shared" ref="B11:B53" si="4">SUM(D11,F11)</f>
        <v>340.85020000000003</v>
      </c>
      <c r="C11" s="6">
        <f t="shared" si="1"/>
        <v>30591.883000000002</v>
      </c>
      <c r="D11" s="69">
        <f t="shared" si="2"/>
        <v>340.85020000000003</v>
      </c>
      <c r="E11" s="69">
        <f t="shared" si="3"/>
        <v>30591.883000000002</v>
      </c>
      <c r="F11" s="39">
        <f t="shared" ref="F11:F18" si="5">J11/$F$3</f>
        <v>0</v>
      </c>
      <c r="G11" s="39">
        <v>0</v>
      </c>
      <c r="H11" s="100">
        <v>340850.2</v>
      </c>
      <c r="I11" s="101">
        <v>30591883</v>
      </c>
      <c r="J11" s="98"/>
      <c r="K11" s="98"/>
      <c r="L11" s="90"/>
      <c r="M11" s="81"/>
      <c r="N11" s="80"/>
      <c r="O11" s="80"/>
      <c r="P11" s="80"/>
    </row>
    <row r="12" spans="1:16" ht="20.25" customHeight="1" x14ac:dyDescent="0.15">
      <c r="A12" s="5" t="s">
        <v>46</v>
      </c>
      <c r="B12" s="6">
        <f t="shared" si="4"/>
        <v>3489.8118999999997</v>
      </c>
      <c r="C12" s="6">
        <f t="shared" si="1"/>
        <v>323071.766</v>
      </c>
      <c r="D12" s="69">
        <f t="shared" si="2"/>
        <v>3489.8118999999997</v>
      </c>
      <c r="E12" s="69">
        <f t="shared" si="3"/>
        <v>323071.766</v>
      </c>
      <c r="F12" s="39">
        <f t="shared" si="5"/>
        <v>0</v>
      </c>
      <c r="G12" s="39">
        <v>0</v>
      </c>
      <c r="H12" s="100">
        <v>3489811.9</v>
      </c>
      <c r="I12" s="101">
        <v>323071766</v>
      </c>
      <c r="J12" s="98"/>
      <c r="K12" s="98"/>
      <c r="L12" s="90"/>
      <c r="M12" s="81"/>
      <c r="N12" s="80"/>
      <c r="O12" s="80"/>
      <c r="P12" s="80"/>
    </row>
    <row r="13" spans="1:16" ht="20.25" customHeight="1" x14ac:dyDescent="0.15">
      <c r="A13" s="5" t="s">
        <v>47</v>
      </c>
      <c r="B13" s="6">
        <f t="shared" si="4"/>
        <v>0</v>
      </c>
      <c r="C13" s="6">
        <f t="shared" si="1"/>
        <v>0</v>
      </c>
      <c r="D13" s="69">
        <f t="shared" si="2"/>
        <v>0</v>
      </c>
      <c r="E13" s="69">
        <f t="shared" si="3"/>
        <v>0</v>
      </c>
      <c r="F13" s="39">
        <f t="shared" si="5"/>
        <v>0</v>
      </c>
      <c r="G13" s="39">
        <v>0</v>
      </c>
      <c r="H13" s="100">
        <v>0</v>
      </c>
      <c r="I13" s="101">
        <v>0</v>
      </c>
      <c r="J13" s="98"/>
      <c r="K13" s="98"/>
      <c r="L13" s="90"/>
      <c r="M13" s="81"/>
      <c r="N13" s="80"/>
      <c r="O13" s="80"/>
      <c r="P13" s="80"/>
    </row>
    <row r="14" spans="1:16" ht="20.25" customHeight="1" x14ac:dyDescent="0.15">
      <c r="A14" s="5" t="s">
        <v>49</v>
      </c>
      <c r="B14" s="6">
        <f t="shared" si="4"/>
        <v>0.34260000000000002</v>
      </c>
      <c r="C14" s="6">
        <f t="shared" si="1"/>
        <v>1285.1679999999999</v>
      </c>
      <c r="D14" s="77">
        <f t="shared" si="2"/>
        <v>0.34260000000000002</v>
      </c>
      <c r="E14" s="69">
        <f t="shared" si="3"/>
        <v>1285.1679999999999</v>
      </c>
      <c r="F14" s="39">
        <f t="shared" si="5"/>
        <v>0</v>
      </c>
      <c r="G14" s="39">
        <v>0</v>
      </c>
      <c r="H14" s="100">
        <v>342.6</v>
      </c>
      <c r="I14" s="101">
        <v>1285168</v>
      </c>
      <c r="J14" s="98"/>
      <c r="K14" s="98"/>
      <c r="L14" s="90"/>
      <c r="M14" s="81"/>
      <c r="N14" s="80"/>
      <c r="O14" s="80"/>
      <c r="P14" s="80"/>
    </row>
    <row r="15" spans="1:16" ht="20.25" customHeight="1" x14ac:dyDescent="0.15">
      <c r="A15" s="5" t="s">
        <v>50</v>
      </c>
      <c r="B15" s="6">
        <f t="shared" si="4"/>
        <v>108.15389999999999</v>
      </c>
      <c r="C15" s="6">
        <f t="shared" si="1"/>
        <v>171958.71299999999</v>
      </c>
      <c r="D15" s="69">
        <f t="shared" si="2"/>
        <v>108.15389999999999</v>
      </c>
      <c r="E15" s="69">
        <f t="shared" si="3"/>
        <v>171958.71299999999</v>
      </c>
      <c r="F15" s="39">
        <f t="shared" si="5"/>
        <v>0</v>
      </c>
      <c r="G15" s="39">
        <v>0</v>
      </c>
      <c r="H15" s="100">
        <v>108153.9</v>
      </c>
      <c r="I15" s="101">
        <v>171958713</v>
      </c>
      <c r="J15" s="98"/>
      <c r="K15" s="98"/>
      <c r="L15" s="90"/>
      <c r="M15" s="81"/>
      <c r="N15" s="80"/>
      <c r="O15" s="80"/>
      <c r="P15" s="80"/>
    </row>
    <row r="16" spans="1:16" ht="20.25" customHeight="1" x14ac:dyDescent="0.15">
      <c r="A16" s="5" t="s">
        <v>51</v>
      </c>
      <c r="B16" s="6">
        <f t="shared" si="4"/>
        <v>4.5999999999999999E-3</v>
      </c>
      <c r="C16" s="6">
        <f t="shared" si="1"/>
        <v>6.2629999999999999</v>
      </c>
      <c r="D16" s="77">
        <f t="shared" si="2"/>
        <v>4.5999999999999999E-3</v>
      </c>
      <c r="E16" s="69">
        <f t="shared" si="3"/>
        <v>6.2629999999999999</v>
      </c>
      <c r="F16" s="39">
        <f t="shared" si="5"/>
        <v>0</v>
      </c>
      <c r="G16" s="39">
        <v>0</v>
      </c>
      <c r="H16" s="100">
        <v>4.5999999999999996</v>
      </c>
      <c r="I16" s="101">
        <v>6263</v>
      </c>
      <c r="J16" s="98"/>
      <c r="K16" s="98"/>
      <c r="L16" s="90"/>
      <c r="M16" s="81"/>
      <c r="N16" s="80"/>
      <c r="O16" s="80"/>
      <c r="P16" s="80"/>
    </row>
    <row r="17" spans="1:16" ht="20.25" customHeight="1" x14ac:dyDescent="0.15">
      <c r="A17" s="5" t="s">
        <v>52</v>
      </c>
      <c r="B17" s="6">
        <f t="shared" si="4"/>
        <v>45.484400000000001</v>
      </c>
      <c r="C17" s="6">
        <f t="shared" si="1"/>
        <v>1396.3520000000001</v>
      </c>
      <c r="D17" s="69">
        <f t="shared" si="2"/>
        <v>45.484400000000001</v>
      </c>
      <c r="E17" s="69">
        <f t="shared" si="3"/>
        <v>1396.3520000000001</v>
      </c>
      <c r="F17" s="39">
        <f t="shared" si="5"/>
        <v>0</v>
      </c>
      <c r="G17" s="39">
        <v>0</v>
      </c>
      <c r="H17" s="100">
        <v>45484.4</v>
      </c>
      <c r="I17" s="101">
        <v>1396352</v>
      </c>
      <c r="J17" s="98"/>
      <c r="K17" s="98"/>
      <c r="L17" s="90"/>
      <c r="M17" s="81"/>
      <c r="N17" s="80"/>
      <c r="O17" s="80"/>
      <c r="P17" s="80"/>
    </row>
    <row r="18" spans="1:16" ht="20.25" customHeight="1" x14ac:dyDescent="0.15">
      <c r="A18" s="5" t="s">
        <v>154</v>
      </c>
      <c r="B18" s="6">
        <f t="shared" si="4"/>
        <v>146.29660000000001</v>
      </c>
      <c r="C18" s="6">
        <f t="shared" si="1"/>
        <v>88687.213999999993</v>
      </c>
      <c r="D18" s="69">
        <f t="shared" si="2"/>
        <v>146.25460000000001</v>
      </c>
      <c r="E18" s="69">
        <f t="shared" si="3"/>
        <v>88589.062999999995</v>
      </c>
      <c r="F18" s="39">
        <f t="shared" si="5"/>
        <v>4.2000000000000003E-2</v>
      </c>
      <c r="G18" s="39">
        <f t="shared" ref="G18:G53" si="6">K18/$F$3</f>
        <v>98.150999999999996</v>
      </c>
      <c r="H18" s="100">
        <v>146254.6</v>
      </c>
      <c r="I18" s="101">
        <v>88589063</v>
      </c>
      <c r="J18" s="98">
        <v>42</v>
      </c>
      <c r="K18" s="98">
        <v>98151</v>
      </c>
      <c r="L18" s="90"/>
      <c r="M18" s="81">
        <v>42</v>
      </c>
      <c r="N18" s="92"/>
      <c r="O18" s="80"/>
      <c r="P18" s="80"/>
    </row>
    <row r="19" spans="1:16" ht="20.25" customHeight="1" x14ac:dyDescent="0.15">
      <c r="A19" s="5" t="s">
        <v>53</v>
      </c>
      <c r="B19" s="6">
        <f t="shared" si="4"/>
        <v>665.54379999999992</v>
      </c>
      <c r="C19" s="6">
        <f t="shared" si="1"/>
        <v>496052.23199999996</v>
      </c>
      <c r="D19" s="69">
        <f t="shared" si="2"/>
        <v>621.93489999999997</v>
      </c>
      <c r="E19" s="69">
        <f t="shared" si="3"/>
        <v>468078.38699999999</v>
      </c>
      <c r="F19" s="39">
        <f>J19/$F$3</f>
        <v>43.608900000000006</v>
      </c>
      <c r="G19" s="39">
        <f t="shared" si="6"/>
        <v>27973.845000000001</v>
      </c>
      <c r="H19" s="100">
        <v>621934.9</v>
      </c>
      <c r="I19" s="101">
        <v>468078387</v>
      </c>
      <c r="J19" s="98">
        <v>43608.900000000009</v>
      </c>
      <c r="K19" s="98">
        <v>27973845</v>
      </c>
      <c r="L19" s="90"/>
      <c r="M19" s="93">
        <v>43609</v>
      </c>
      <c r="N19" s="92"/>
      <c r="O19" s="80"/>
      <c r="P19" s="80"/>
    </row>
    <row r="20" spans="1:16" ht="20.25" customHeight="1" x14ac:dyDescent="0.15">
      <c r="A20" s="5" t="s">
        <v>55</v>
      </c>
      <c r="B20" s="6">
        <f t="shared" si="4"/>
        <v>8.8219999999999992</v>
      </c>
      <c r="C20" s="6">
        <f t="shared" si="1"/>
        <v>1863.201</v>
      </c>
      <c r="D20" s="69">
        <f t="shared" si="2"/>
        <v>8.8219999999999992</v>
      </c>
      <c r="E20" s="69">
        <f t="shared" si="3"/>
        <v>1863.201</v>
      </c>
      <c r="F20" s="39">
        <v>0</v>
      </c>
      <c r="G20" s="39">
        <v>0</v>
      </c>
      <c r="H20" s="100">
        <v>8822</v>
      </c>
      <c r="I20" s="101">
        <v>1863201</v>
      </c>
      <c r="J20" s="98"/>
      <c r="K20" s="98"/>
      <c r="L20" s="90"/>
      <c r="M20" s="81"/>
      <c r="N20" s="80"/>
      <c r="O20" s="80"/>
      <c r="P20" s="80"/>
    </row>
    <row r="21" spans="1:16" ht="20.25" customHeight="1" x14ac:dyDescent="0.15">
      <c r="A21" s="5" t="s">
        <v>56</v>
      </c>
      <c r="B21" s="6">
        <f t="shared" si="4"/>
        <v>6.9999999999999999E-4</v>
      </c>
      <c r="C21" s="6">
        <f t="shared" si="1"/>
        <v>7.5999999999999998E-2</v>
      </c>
      <c r="D21" s="77">
        <f t="shared" si="2"/>
        <v>6.9999999999999999E-4</v>
      </c>
      <c r="E21" s="77">
        <f t="shared" si="3"/>
        <v>7.5999999999999998E-2</v>
      </c>
      <c r="F21" s="39">
        <v>0</v>
      </c>
      <c r="G21" s="39">
        <v>0</v>
      </c>
      <c r="H21" s="100">
        <v>0.7</v>
      </c>
      <c r="I21" s="101">
        <v>76</v>
      </c>
      <c r="J21" s="98"/>
      <c r="K21" s="98"/>
      <c r="L21" s="90"/>
      <c r="M21" s="81"/>
      <c r="N21" s="80"/>
      <c r="O21" s="80"/>
      <c r="P21" s="80"/>
    </row>
    <row r="22" spans="1:16" ht="20.25" customHeight="1" x14ac:dyDescent="0.15">
      <c r="A22" s="5" t="s">
        <v>59</v>
      </c>
      <c r="B22" s="6">
        <f t="shared" si="4"/>
        <v>1289.2953599999998</v>
      </c>
      <c r="C22" s="6">
        <f t="shared" si="1"/>
        <v>462964.60800000001</v>
      </c>
      <c r="D22" s="69">
        <f t="shared" si="2"/>
        <v>1269.4564599999999</v>
      </c>
      <c r="E22" s="69">
        <f t="shared" si="3"/>
        <v>448457.48499999999</v>
      </c>
      <c r="F22" s="39">
        <f t="shared" ref="F22:F53" si="7">J22/$F$3</f>
        <v>19.838899999999999</v>
      </c>
      <c r="G22" s="39">
        <f t="shared" si="6"/>
        <v>14507.123</v>
      </c>
      <c r="H22" s="100">
        <v>1269456.46</v>
      </c>
      <c r="I22" s="101">
        <v>448457485</v>
      </c>
      <c r="J22" s="98">
        <v>19838.899999999998</v>
      </c>
      <c r="K22" s="98">
        <v>14507123</v>
      </c>
      <c r="L22" s="90"/>
      <c r="M22" s="93">
        <v>19839</v>
      </c>
      <c r="N22" s="92"/>
      <c r="O22" s="80"/>
      <c r="P22" s="80"/>
    </row>
    <row r="23" spans="1:16" ht="20.25" customHeight="1" x14ac:dyDescent="0.15">
      <c r="A23" s="5" t="s">
        <v>60</v>
      </c>
      <c r="B23" s="6">
        <f t="shared" si="4"/>
        <v>476.80099999999999</v>
      </c>
      <c r="C23" s="6">
        <f t="shared" si="1"/>
        <v>160784.777</v>
      </c>
      <c r="D23" s="69">
        <f t="shared" si="2"/>
        <v>476.80099999999999</v>
      </c>
      <c r="E23" s="69">
        <f t="shared" si="3"/>
        <v>160784.777</v>
      </c>
      <c r="F23" s="39">
        <v>0</v>
      </c>
      <c r="G23" s="39">
        <v>0</v>
      </c>
      <c r="H23" s="100">
        <v>476801</v>
      </c>
      <c r="I23" s="101">
        <v>160784777</v>
      </c>
      <c r="J23" s="98"/>
      <c r="K23" s="98"/>
      <c r="L23" s="90"/>
      <c r="M23" s="81"/>
      <c r="N23" s="80"/>
      <c r="O23" s="80"/>
      <c r="P23" s="80"/>
    </row>
    <row r="24" spans="1:16" ht="20.25" customHeight="1" x14ac:dyDescent="0.15">
      <c r="A24" s="5" t="s">
        <v>61</v>
      </c>
      <c r="B24" s="6">
        <f t="shared" si="4"/>
        <v>1315.9521</v>
      </c>
      <c r="C24" s="6">
        <f t="shared" si="1"/>
        <v>321690.522</v>
      </c>
      <c r="D24" s="69">
        <f t="shared" si="2"/>
        <v>1315.7658999999999</v>
      </c>
      <c r="E24" s="69">
        <f t="shared" si="3"/>
        <v>321677.391</v>
      </c>
      <c r="F24" s="39">
        <f t="shared" si="7"/>
        <v>0.1862</v>
      </c>
      <c r="G24" s="39">
        <f t="shared" si="6"/>
        <v>13.131</v>
      </c>
      <c r="H24" s="100">
        <v>1315765.8999999999</v>
      </c>
      <c r="I24" s="101">
        <v>321677391</v>
      </c>
      <c r="J24" s="98">
        <v>186.20000000000002</v>
      </c>
      <c r="K24" s="98">
        <v>13131</v>
      </c>
      <c r="L24" s="90"/>
      <c r="M24" s="81">
        <v>186</v>
      </c>
      <c r="N24" s="92"/>
      <c r="O24" s="80"/>
      <c r="P24" s="80"/>
    </row>
    <row r="25" spans="1:16" ht="20.25" customHeight="1" x14ac:dyDescent="0.15">
      <c r="A25" s="5" t="s">
        <v>62</v>
      </c>
      <c r="B25" s="6">
        <f t="shared" si="4"/>
        <v>1108.3614</v>
      </c>
      <c r="C25" s="6">
        <f t="shared" si="1"/>
        <v>1045405.545</v>
      </c>
      <c r="D25" s="69">
        <f t="shared" si="2"/>
        <v>1108.0482</v>
      </c>
      <c r="E25" s="69">
        <f t="shared" si="3"/>
        <v>1045248.37</v>
      </c>
      <c r="F25" s="39">
        <f t="shared" si="7"/>
        <v>0.31319999999999998</v>
      </c>
      <c r="G25" s="39">
        <f t="shared" si="6"/>
        <v>157.17500000000001</v>
      </c>
      <c r="H25" s="100">
        <v>1108048.2</v>
      </c>
      <c r="I25" s="101">
        <v>1045248370</v>
      </c>
      <c r="J25" s="98">
        <v>313.2</v>
      </c>
      <c r="K25" s="98">
        <v>157175</v>
      </c>
      <c r="L25" s="90"/>
      <c r="M25" s="81">
        <v>313</v>
      </c>
      <c r="N25" s="92"/>
      <c r="O25" s="80"/>
      <c r="P25" s="80"/>
    </row>
    <row r="26" spans="1:16" ht="20.25" customHeight="1" x14ac:dyDescent="0.15">
      <c r="A26" s="5" t="s">
        <v>63</v>
      </c>
      <c r="B26" s="6">
        <f>SUM(D26,F26)-0.39</f>
        <v>147.25620000000004</v>
      </c>
      <c r="C26" s="6">
        <f t="shared" si="1"/>
        <v>88963.20199999999</v>
      </c>
      <c r="D26" s="77">
        <f>H26/$C$2+1</f>
        <v>147.25460000000001</v>
      </c>
      <c r="E26" s="69">
        <f t="shared" si="3"/>
        <v>88589.062999999995</v>
      </c>
      <c r="F26" s="39">
        <f>J26/$F$3</f>
        <v>0.39159999999999995</v>
      </c>
      <c r="G26" s="39">
        <f t="shared" si="6"/>
        <v>374.13900000000001</v>
      </c>
      <c r="H26" s="100">
        <v>146254.6</v>
      </c>
      <c r="I26" s="101">
        <v>88589063</v>
      </c>
      <c r="J26" s="98">
        <v>391.59999999999997</v>
      </c>
      <c r="K26" s="98">
        <v>374139</v>
      </c>
      <c r="L26" s="90"/>
      <c r="M26" s="81">
        <v>392</v>
      </c>
      <c r="N26" s="92"/>
      <c r="O26" s="80"/>
      <c r="P26" s="80"/>
    </row>
    <row r="27" spans="1:16" ht="20.25" customHeight="1" x14ac:dyDescent="0.15">
      <c r="A27" s="5" t="s">
        <v>136</v>
      </c>
      <c r="B27" s="6">
        <f t="shared" si="4"/>
        <v>29544.180899999999</v>
      </c>
      <c r="C27" s="6">
        <f t="shared" si="1"/>
        <v>1545909.63</v>
      </c>
      <c r="D27" s="69">
        <f t="shared" si="2"/>
        <v>29544.180899999999</v>
      </c>
      <c r="E27" s="69">
        <f t="shared" si="3"/>
        <v>1545909.63</v>
      </c>
      <c r="F27" s="39">
        <f t="shared" ref="F27:F29" si="8">J27/$F$3</f>
        <v>0</v>
      </c>
      <c r="G27" s="39">
        <v>0</v>
      </c>
      <c r="H27" s="100">
        <v>29544180.899999999</v>
      </c>
      <c r="I27" s="101">
        <v>1545909630</v>
      </c>
      <c r="J27" s="98"/>
      <c r="K27" s="98"/>
      <c r="L27" s="90"/>
      <c r="M27" s="81"/>
      <c r="N27" s="80"/>
      <c r="O27" s="80"/>
      <c r="P27" s="80"/>
    </row>
    <row r="28" spans="1:16" ht="20.25" customHeight="1" x14ac:dyDescent="0.15">
      <c r="A28" s="5" t="s">
        <v>155</v>
      </c>
      <c r="B28" s="6">
        <f t="shared" si="4"/>
        <v>462.49299999999999</v>
      </c>
      <c r="C28" s="6">
        <f t="shared" si="1"/>
        <v>16087.017</v>
      </c>
      <c r="D28" s="69">
        <f t="shared" si="2"/>
        <v>462.49299999999999</v>
      </c>
      <c r="E28" s="69">
        <f t="shared" si="3"/>
        <v>16087.017</v>
      </c>
      <c r="F28" s="39">
        <f t="shared" si="8"/>
        <v>0</v>
      </c>
      <c r="G28" s="39">
        <v>0</v>
      </c>
      <c r="H28" s="100">
        <v>462493</v>
      </c>
      <c r="I28" s="101">
        <v>16087017</v>
      </c>
      <c r="J28" s="98"/>
      <c r="K28" s="98"/>
      <c r="L28" s="90"/>
      <c r="M28" s="81"/>
      <c r="N28" s="80"/>
      <c r="O28" s="80"/>
      <c r="P28" s="80"/>
    </row>
    <row r="29" spans="1:16" ht="20.25" customHeight="1" x14ac:dyDescent="0.15">
      <c r="A29" s="5" t="s">
        <v>64</v>
      </c>
      <c r="B29" s="6">
        <f t="shared" si="4"/>
        <v>44261.325100000002</v>
      </c>
      <c r="C29" s="6">
        <f t="shared" si="1"/>
        <v>3761685.7349999999</v>
      </c>
      <c r="D29" s="69">
        <f t="shared" si="2"/>
        <v>44261.323100000001</v>
      </c>
      <c r="E29" s="69">
        <f t="shared" si="3"/>
        <v>3761685.287</v>
      </c>
      <c r="F29" s="39">
        <f t="shared" si="8"/>
        <v>2E-3</v>
      </c>
      <c r="G29" s="84">
        <f>K29/$F$3-0.2</f>
        <v>0.44800000000000001</v>
      </c>
      <c r="H29" s="100">
        <v>44261323.100000001</v>
      </c>
      <c r="I29" s="101">
        <v>3761685287</v>
      </c>
      <c r="J29" s="98">
        <v>2</v>
      </c>
      <c r="K29" s="98">
        <v>648</v>
      </c>
      <c r="L29" s="90"/>
      <c r="M29" s="81">
        <v>2</v>
      </c>
      <c r="N29" s="80"/>
      <c r="O29" s="80"/>
      <c r="P29" s="80"/>
    </row>
    <row r="30" spans="1:16" ht="20.25" customHeight="1" x14ac:dyDescent="0.15">
      <c r="A30" s="5" t="s">
        <v>65</v>
      </c>
      <c r="B30" s="6">
        <f t="shared" si="4"/>
        <v>13.513999999999999</v>
      </c>
      <c r="C30" s="6">
        <f t="shared" si="1"/>
        <v>2974.1419999999998</v>
      </c>
      <c r="D30" s="69">
        <f t="shared" si="2"/>
        <v>13.513999999999999</v>
      </c>
      <c r="E30" s="69">
        <f t="shared" si="3"/>
        <v>2974.1419999999998</v>
      </c>
      <c r="F30" s="39">
        <v>0</v>
      </c>
      <c r="G30" s="39">
        <v>0</v>
      </c>
      <c r="H30" s="100">
        <v>13514</v>
      </c>
      <c r="I30" s="101">
        <v>2974142</v>
      </c>
      <c r="J30" s="98"/>
      <c r="K30" s="98"/>
      <c r="L30" s="90"/>
      <c r="M30" s="81"/>
      <c r="N30" s="80"/>
      <c r="O30" s="80"/>
      <c r="P30" s="80"/>
    </row>
    <row r="31" spans="1:16" ht="20.25" customHeight="1" x14ac:dyDescent="0.15">
      <c r="A31" s="5" t="s">
        <v>66</v>
      </c>
      <c r="B31" s="6">
        <f t="shared" si="4"/>
        <v>7493.8702999999996</v>
      </c>
      <c r="C31" s="6">
        <f t="shared" si="1"/>
        <v>2111090.6529999999</v>
      </c>
      <c r="D31" s="69">
        <f t="shared" si="2"/>
        <v>7493.8702999999996</v>
      </c>
      <c r="E31" s="69">
        <f t="shared" si="3"/>
        <v>2111090.6529999999</v>
      </c>
      <c r="F31" s="39">
        <v>0</v>
      </c>
      <c r="G31" s="39">
        <v>0</v>
      </c>
      <c r="H31" s="100">
        <v>7493870.2999999998</v>
      </c>
      <c r="I31" s="101">
        <v>2111090653</v>
      </c>
      <c r="J31" s="98"/>
      <c r="K31" s="98"/>
      <c r="L31" s="90"/>
      <c r="M31" s="81"/>
      <c r="N31" s="80"/>
      <c r="O31" s="80"/>
      <c r="P31" s="80"/>
    </row>
    <row r="32" spans="1:16" ht="20.25" customHeight="1" x14ac:dyDescent="0.15">
      <c r="A32" s="5" t="s">
        <v>67</v>
      </c>
      <c r="B32" s="6">
        <f t="shared" si="4"/>
        <v>9.3109999999999999</v>
      </c>
      <c r="C32" s="6">
        <f t="shared" si="1"/>
        <v>24547.419000000002</v>
      </c>
      <c r="D32" s="69">
        <f t="shared" si="2"/>
        <v>9.3109999999999999</v>
      </c>
      <c r="E32" s="69">
        <f t="shared" si="3"/>
        <v>24547.419000000002</v>
      </c>
      <c r="F32" s="39">
        <v>0</v>
      </c>
      <c r="G32" s="39">
        <v>0</v>
      </c>
      <c r="H32" s="100">
        <v>9311</v>
      </c>
      <c r="I32" s="101">
        <v>24547419</v>
      </c>
      <c r="J32" s="98"/>
      <c r="K32" s="98"/>
      <c r="L32" s="90"/>
      <c r="M32" s="81"/>
      <c r="N32" s="80"/>
      <c r="O32" s="80"/>
      <c r="P32" s="80"/>
    </row>
    <row r="33" spans="1:16" ht="20.25" customHeight="1" x14ac:dyDescent="0.15">
      <c r="A33" s="5" t="s">
        <v>137</v>
      </c>
      <c r="B33" s="6">
        <f t="shared" si="4"/>
        <v>64.418900000000008</v>
      </c>
      <c r="C33" s="6">
        <f t="shared" si="1"/>
        <v>69821.660999999993</v>
      </c>
      <c r="D33" s="69">
        <f t="shared" si="2"/>
        <v>64.418900000000008</v>
      </c>
      <c r="E33" s="69">
        <f t="shared" si="3"/>
        <v>69821.660999999993</v>
      </c>
      <c r="F33" s="39">
        <v>0</v>
      </c>
      <c r="G33" s="39">
        <v>0</v>
      </c>
      <c r="H33" s="100">
        <v>64418.9</v>
      </c>
      <c r="I33" s="101">
        <v>69821661</v>
      </c>
      <c r="J33" s="98"/>
      <c r="K33" s="98"/>
      <c r="L33" s="90"/>
      <c r="M33" s="81"/>
      <c r="N33" s="80"/>
      <c r="O33" s="80"/>
      <c r="P33" s="80"/>
    </row>
    <row r="34" spans="1:16" ht="20.25" customHeight="1" x14ac:dyDescent="0.15">
      <c r="A34" s="5" t="s">
        <v>68</v>
      </c>
      <c r="B34" s="6">
        <f t="shared" si="4"/>
        <v>402.29300000000001</v>
      </c>
      <c r="C34" s="6">
        <f t="shared" si="1"/>
        <v>119987.194</v>
      </c>
      <c r="D34" s="69">
        <f t="shared" si="2"/>
        <v>402.29300000000001</v>
      </c>
      <c r="E34" s="69">
        <f t="shared" si="3"/>
        <v>119987.194</v>
      </c>
      <c r="F34" s="39">
        <v>0</v>
      </c>
      <c r="G34" s="39">
        <v>0</v>
      </c>
      <c r="H34" s="100">
        <v>402293</v>
      </c>
      <c r="I34" s="101">
        <v>119987194</v>
      </c>
      <c r="J34" s="98"/>
      <c r="K34" s="98"/>
      <c r="L34" s="90"/>
      <c r="M34" s="81"/>
      <c r="N34" s="80"/>
      <c r="O34" s="80"/>
      <c r="P34" s="80"/>
    </row>
    <row r="35" spans="1:16" ht="20.25" customHeight="1" x14ac:dyDescent="0.15">
      <c r="A35" s="5" t="s">
        <v>69</v>
      </c>
      <c r="B35" s="6">
        <f t="shared" si="4"/>
        <v>405.178</v>
      </c>
      <c r="C35" s="6">
        <f t="shared" si="1"/>
        <v>172646.70699999999</v>
      </c>
      <c r="D35" s="69">
        <f t="shared" si="2"/>
        <v>405.178</v>
      </c>
      <c r="E35" s="69">
        <f t="shared" si="3"/>
        <v>172646.70699999999</v>
      </c>
      <c r="F35" s="39">
        <v>0</v>
      </c>
      <c r="G35" s="39">
        <v>0</v>
      </c>
      <c r="H35" s="100">
        <f>32216+372962</f>
        <v>405178</v>
      </c>
      <c r="I35" s="101">
        <v>172646707</v>
      </c>
      <c r="J35" s="98"/>
      <c r="K35" s="98"/>
      <c r="L35" s="90"/>
      <c r="M35" s="81"/>
      <c r="N35" s="80"/>
      <c r="O35" s="80"/>
      <c r="P35" s="80"/>
    </row>
    <row r="36" spans="1:16" ht="20.25" customHeight="1" x14ac:dyDescent="0.15">
      <c r="A36" s="5" t="s">
        <v>70</v>
      </c>
      <c r="B36" s="6">
        <f t="shared" si="4"/>
        <v>2.1429</v>
      </c>
      <c r="C36" s="6">
        <f t="shared" si="1"/>
        <v>1932.79</v>
      </c>
      <c r="D36" s="77">
        <f>H36/$C$2</f>
        <v>2.1429</v>
      </c>
      <c r="E36" s="69">
        <f t="shared" si="3"/>
        <v>1932.79</v>
      </c>
      <c r="F36" s="39">
        <v>0</v>
      </c>
      <c r="G36" s="39">
        <v>0</v>
      </c>
      <c r="H36" s="100">
        <v>2142.9</v>
      </c>
      <c r="I36" s="101">
        <v>1932790</v>
      </c>
      <c r="J36" s="98"/>
      <c r="K36" s="98"/>
      <c r="L36" s="90"/>
      <c r="M36" s="81"/>
      <c r="N36" s="80"/>
      <c r="O36" s="80"/>
      <c r="P36" s="80"/>
    </row>
    <row r="37" spans="1:16" ht="20.25" customHeight="1" x14ac:dyDescent="0.15">
      <c r="A37" s="5" t="s">
        <v>71</v>
      </c>
      <c r="B37" s="6">
        <f t="shared" si="4"/>
        <v>1.647</v>
      </c>
      <c r="C37" s="6">
        <f t="shared" si="1"/>
        <v>441.67200000000003</v>
      </c>
      <c r="D37" s="77">
        <f>H37/$C$2</f>
        <v>1.647</v>
      </c>
      <c r="E37" s="69">
        <f t="shared" si="3"/>
        <v>441.67200000000003</v>
      </c>
      <c r="F37" s="39">
        <v>0</v>
      </c>
      <c r="G37" s="39">
        <v>0</v>
      </c>
      <c r="H37" s="100">
        <v>1647</v>
      </c>
      <c r="I37" s="101">
        <v>441672</v>
      </c>
      <c r="J37" s="98"/>
      <c r="K37" s="98"/>
      <c r="L37" s="90"/>
      <c r="M37" s="81"/>
      <c r="N37" s="80"/>
      <c r="O37" s="80"/>
      <c r="P37" s="80"/>
    </row>
    <row r="38" spans="1:16" ht="20.25" customHeight="1" x14ac:dyDescent="0.15">
      <c r="A38" s="5" t="s">
        <v>156</v>
      </c>
      <c r="B38" s="6">
        <f t="shared" si="4"/>
        <v>2460.2649999999999</v>
      </c>
      <c r="C38" s="6">
        <f t="shared" si="1"/>
        <v>915421.94099999999</v>
      </c>
      <c r="D38" s="69">
        <f t="shared" si="2"/>
        <v>2460.2649999999999</v>
      </c>
      <c r="E38" s="69">
        <f t="shared" si="3"/>
        <v>915421.94099999999</v>
      </c>
      <c r="F38" s="39">
        <v>0</v>
      </c>
      <c r="G38" s="39">
        <v>0</v>
      </c>
      <c r="H38" s="100">
        <v>2460265</v>
      </c>
      <c r="I38" s="101">
        <v>915421941</v>
      </c>
      <c r="J38" s="98"/>
      <c r="K38" s="98"/>
      <c r="L38" s="90"/>
      <c r="M38" s="102"/>
      <c r="N38" s="73"/>
      <c r="O38" s="73"/>
      <c r="P38" s="80"/>
    </row>
    <row r="39" spans="1:16" ht="20.25" customHeight="1" x14ac:dyDescent="0.15">
      <c r="A39" s="5" t="s">
        <v>73</v>
      </c>
      <c r="B39" s="6">
        <f t="shared" si="4"/>
        <v>17.1981</v>
      </c>
      <c r="C39" s="6">
        <f t="shared" si="1"/>
        <v>2274.9899999999998</v>
      </c>
      <c r="D39" s="69">
        <f t="shared" si="2"/>
        <v>1.8360000000000001</v>
      </c>
      <c r="E39" s="69">
        <f t="shared" si="3"/>
        <v>290.66199999999998</v>
      </c>
      <c r="F39" s="39">
        <f t="shared" si="7"/>
        <v>15.3621</v>
      </c>
      <c r="G39" s="39">
        <f t="shared" si="6"/>
        <v>1984.328</v>
      </c>
      <c r="H39" s="100">
        <v>1836</v>
      </c>
      <c r="I39" s="101">
        <v>290662</v>
      </c>
      <c r="J39" s="98">
        <v>15362.1</v>
      </c>
      <c r="K39" s="98">
        <v>1984328</v>
      </c>
      <c r="L39" s="90"/>
      <c r="M39" s="102">
        <v>15362</v>
      </c>
      <c r="N39" s="73">
        <v>1984328</v>
      </c>
      <c r="O39" s="73"/>
      <c r="P39" s="80"/>
    </row>
    <row r="40" spans="1:16" ht="20.25" customHeight="1" x14ac:dyDescent="0.15">
      <c r="A40" s="5" t="s">
        <v>74</v>
      </c>
      <c r="B40" s="6">
        <f t="shared" si="4"/>
        <v>131.92959999999999</v>
      </c>
      <c r="C40" s="6">
        <f t="shared" si="1"/>
        <v>105724.799</v>
      </c>
      <c r="D40" s="69">
        <f t="shared" si="2"/>
        <v>130.92959999999999</v>
      </c>
      <c r="E40" s="69">
        <f t="shared" si="3"/>
        <v>104395.28599999999</v>
      </c>
      <c r="F40" s="39">
        <v>1</v>
      </c>
      <c r="G40" s="39">
        <f t="shared" si="6"/>
        <v>1329.5129999999999</v>
      </c>
      <c r="H40" s="100">
        <v>130929.60000000001</v>
      </c>
      <c r="I40" s="101">
        <v>104395286</v>
      </c>
      <c r="J40" s="98">
        <v>1503.0000000000002</v>
      </c>
      <c r="K40" s="98">
        <v>1329513</v>
      </c>
      <c r="L40" s="90"/>
      <c r="M40" s="102">
        <v>1503</v>
      </c>
      <c r="N40" s="73">
        <v>1329513</v>
      </c>
      <c r="O40" s="73"/>
      <c r="P40" s="80"/>
    </row>
    <row r="41" spans="1:16" ht="20.25" customHeight="1" x14ac:dyDescent="0.15">
      <c r="A41" s="5" t="s">
        <v>75</v>
      </c>
      <c r="B41" s="6">
        <f t="shared" si="4"/>
        <v>236.23000000000002</v>
      </c>
      <c r="C41" s="6">
        <f t="shared" si="1"/>
        <v>266790.071</v>
      </c>
      <c r="D41" s="69">
        <f t="shared" si="2"/>
        <v>235.49470000000002</v>
      </c>
      <c r="E41" s="69">
        <f t="shared" si="3"/>
        <v>266293.54700000002</v>
      </c>
      <c r="F41" s="39">
        <f t="shared" si="7"/>
        <v>0.73530000000000006</v>
      </c>
      <c r="G41" s="39">
        <f t="shared" si="6"/>
        <v>496.524</v>
      </c>
      <c r="H41" s="100">
        <v>235494.7</v>
      </c>
      <c r="I41" s="101">
        <v>266293547</v>
      </c>
      <c r="J41" s="98">
        <v>735.30000000000007</v>
      </c>
      <c r="K41" s="98">
        <v>496524</v>
      </c>
      <c r="L41" s="90"/>
      <c r="M41" s="102">
        <v>735</v>
      </c>
      <c r="N41" s="73">
        <v>496524</v>
      </c>
      <c r="O41" s="73"/>
      <c r="P41" s="80"/>
    </row>
    <row r="42" spans="1:16" ht="20.25" customHeight="1" x14ac:dyDescent="0.15">
      <c r="A42" s="5" t="s">
        <v>157</v>
      </c>
      <c r="B42" s="6">
        <f t="shared" si="4"/>
        <v>452.642</v>
      </c>
      <c r="C42" s="6">
        <f t="shared" si="1"/>
        <v>207477.11</v>
      </c>
      <c r="D42" s="69">
        <f t="shared" si="2"/>
        <v>452.642</v>
      </c>
      <c r="E42" s="69">
        <f t="shared" si="3"/>
        <v>207477.11</v>
      </c>
      <c r="F42" s="39">
        <v>0</v>
      </c>
      <c r="G42" s="39">
        <v>0</v>
      </c>
      <c r="H42" s="100">
        <v>452642</v>
      </c>
      <c r="I42" s="101">
        <v>207477110</v>
      </c>
      <c r="J42" s="98"/>
      <c r="K42" s="98"/>
      <c r="L42" s="90"/>
      <c r="M42" s="102"/>
      <c r="N42" s="73"/>
      <c r="O42" s="73"/>
      <c r="P42" s="80"/>
    </row>
    <row r="43" spans="1:16" ht="20.25" customHeight="1" x14ac:dyDescent="0.15">
      <c r="A43" s="5" t="s">
        <v>158</v>
      </c>
      <c r="B43" s="6">
        <f t="shared" si="4"/>
        <v>747.678</v>
      </c>
      <c r="C43" s="6">
        <f t="shared" si="1"/>
        <v>436184.24300000002</v>
      </c>
      <c r="D43" s="69">
        <f t="shared" si="2"/>
        <v>747.678</v>
      </c>
      <c r="E43" s="69">
        <f t="shared" si="3"/>
        <v>436184.24300000002</v>
      </c>
      <c r="F43" s="39">
        <v>0</v>
      </c>
      <c r="G43" s="39">
        <v>0</v>
      </c>
      <c r="H43" s="100">
        <v>747678</v>
      </c>
      <c r="I43" s="101">
        <v>436184243</v>
      </c>
      <c r="J43" s="98"/>
      <c r="K43" s="98"/>
      <c r="L43" s="90"/>
      <c r="M43" s="102"/>
      <c r="N43" s="73"/>
      <c r="O43" s="73"/>
      <c r="P43" s="80"/>
    </row>
    <row r="44" spans="1:16" ht="20.25" customHeight="1" x14ac:dyDescent="0.15">
      <c r="A44" s="5" t="s">
        <v>159</v>
      </c>
      <c r="B44" s="6">
        <f t="shared" si="4"/>
        <v>235.495</v>
      </c>
      <c r="C44" s="6">
        <f t="shared" si="1"/>
        <v>266293.54700000002</v>
      </c>
      <c r="D44" s="69">
        <f t="shared" si="2"/>
        <v>235.495</v>
      </c>
      <c r="E44" s="69">
        <f t="shared" si="3"/>
        <v>266293.54700000002</v>
      </c>
      <c r="F44" s="39">
        <v>0</v>
      </c>
      <c r="G44" s="39">
        <v>0</v>
      </c>
      <c r="H44" s="100">
        <v>235495</v>
      </c>
      <c r="I44" s="101">
        <v>266293547</v>
      </c>
      <c r="J44" s="98"/>
      <c r="K44" s="98"/>
      <c r="L44" s="90"/>
      <c r="M44" s="102"/>
      <c r="N44" s="73"/>
      <c r="O44" s="73"/>
      <c r="P44" s="80"/>
    </row>
    <row r="45" spans="1:16" ht="20.25" customHeight="1" x14ac:dyDescent="0.15">
      <c r="A45" s="5" t="s">
        <v>138</v>
      </c>
      <c r="B45" s="6">
        <f t="shared" si="4"/>
        <v>1108.6294999999998</v>
      </c>
      <c r="C45" s="6">
        <f t="shared" si="1"/>
        <v>789904.97</v>
      </c>
      <c r="D45" s="69">
        <f t="shared" si="2"/>
        <v>1060.0186999999999</v>
      </c>
      <c r="E45" s="69">
        <f t="shared" si="3"/>
        <v>751894.78099999996</v>
      </c>
      <c r="F45" s="39">
        <f t="shared" si="7"/>
        <v>48.610799999999998</v>
      </c>
      <c r="G45" s="39">
        <f t="shared" si="6"/>
        <v>38010.188999999998</v>
      </c>
      <c r="H45" s="100">
        <v>1060018.7</v>
      </c>
      <c r="I45" s="101">
        <v>751894781</v>
      </c>
      <c r="J45" s="98">
        <v>48610.799999999996</v>
      </c>
      <c r="K45" s="98">
        <v>38010189</v>
      </c>
      <c r="L45" s="90"/>
      <c r="M45" s="102">
        <v>48611</v>
      </c>
      <c r="N45" s="73">
        <v>38010189</v>
      </c>
      <c r="O45" s="73"/>
      <c r="P45" s="80"/>
    </row>
    <row r="46" spans="1:16" ht="20.25" customHeight="1" x14ac:dyDescent="0.15">
      <c r="A46" s="5" t="s">
        <v>76</v>
      </c>
      <c r="B46" s="6">
        <f t="shared" si="4"/>
        <v>4966.1648000000005</v>
      </c>
      <c r="C46" s="6">
        <f t="shared" si="1"/>
        <v>2273291.9870000002</v>
      </c>
      <c r="D46" s="69">
        <f t="shared" si="2"/>
        <v>4966.1104000000005</v>
      </c>
      <c r="E46" s="69">
        <f t="shared" si="3"/>
        <v>2273185.844</v>
      </c>
      <c r="F46" s="39">
        <f t="shared" si="7"/>
        <v>5.4400000000000004E-2</v>
      </c>
      <c r="G46" s="39">
        <f t="shared" si="6"/>
        <v>106.143</v>
      </c>
      <c r="H46" s="100">
        <v>4966110.4000000004</v>
      </c>
      <c r="I46" s="101">
        <v>2273185844</v>
      </c>
      <c r="J46" s="98">
        <v>54.400000000000006</v>
      </c>
      <c r="K46" s="98">
        <v>106143</v>
      </c>
      <c r="L46" s="90"/>
      <c r="M46" s="102">
        <v>54</v>
      </c>
      <c r="N46" s="73">
        <v>106143</v>
      </c>
      <c r="O46" s="73"/>
      <c r="P46" s="80"/>
    </row>
    <row r="47" spans="1:16" ht="20.25" customHeight="1" x14ac:dyDescent="0.15">
      <c r="A47" s="5" t="s">
        <v>77</v>
      </c>
      <c r="B47" s="6">
        <f t="shared" si="4"/>
        <v>383.851</v>
      </c>
      <c r="C47" s="6">
        <f t="shared" si="1"/>
        <v>262566.59100000001</v>
      </c>
      <c r="D47" s="69">
        <f t="shared" si="2"/>
        <v>381.96249999999998</v>
      </c>
      <c r="E47" s="69">
        <f t="shared" si="3"/>
        <v>261635.41500000001</v>
      </c>
      <c r="F47" s="39">
        <f t="shared" si="7"/>
        <v>1.8885000000000001</v>
      </c>
      <c r="G47" s="39">
        <f t="shared" si="6"/>
        <v>931.17600000000004</v>
      </c>
      <c r="H47" s="100">
        <v>381962.5</v>
      </c>
      <c r="I47" s="101">
        <v>261635415</v>
      </c>
      <c r="J47" s="98">
        <v>1888.5</v>
      </c>
      <c r="K47" s="98">
        <v>931176</v>
      </c>
      <c r="L47" s="90"/>
      <c r="M47" s="102">
        <v>1889</v>
      </c>
      <c r="N47" s="73">
        <v>931176</v>
      </c>
      <c r="O47" s="73"/>
      <c r="P47" s="80"/>
    </row>
    <row r="48" spans="1:16" ht="20.25" customHeight="1" x14ac:dyDescent="0.15">
      <c r="A48" s="5" t="s">
        <v>78</v>
      </c>
      <c r="B48" s="6">
        <f t="shared" si="4"/>
        <v>0</v>
      </c>
      <c r="C48" s="6">
        <f t="shared" si="1"/>
        <v>0</v>
      </c>
      <c r="D48" s="78">
        <f t="shared" si="2"/>
        <v>0</v>
      </c>
      <c r="E48" s="78">
        <f t="shared" si="3"/>
        <v>0</v>
      </c>
      <c r="F48" s="39">
        <v>0</v>
      </c>
      <c r="G48" s="39">
        <v>0</v>
      </c>
      <c r="H48" s="100">
        <v>0</v>
      </c>
      <c r="I48" s="101">
        <v>0</v>
      </c>
      <c r="J48" s="98"/>
      <c r="K48" s="98"/>
      <c r="L48" s="90"/>
      <c r="M48" s="102"/>
      <c r="N48" s="73"/>
      <c r="O48" s="73"/>
      <c r="P48" s="80"/>
    </row>
    <row r="49" spans="1:16" ht="20.25" customHeight="1" x14ac:dyDescent="0.15">
      <c r="A49" s="5" t="s">
        <v>160</v>
      </c>
      <c r="B49" s="6">
        <f t="shared" si="4"/>
        <v>4279.9129999999996</v>
      </c>
      <c r="C49" s="6">
        <f t="shared" si="1"/>
        <v>2785082.3560000001</v>
      </c>
      <c r="D49" s="69">
        <f t="shared" si="2"/>
        <v>4279.9129999999996</v>
      </c>
      <c r="E49" s="69">
        <f t="shared" si="3"/>
        <v>2785082.3560000001</v>
      </c>
      <c r="F49" s="39">
        <v>0</v>
      </c>
      <c r="G49" s="39">
        <v>0</v>
      </c>
      <c r="H49" s="100">
        <v>4279913</v>
      </c>
      <c r="I49" s="101">
        <v>2785082356</v>
      </c>
      <c r="J49" s="98"/>
      <c r="K49" s="98"/>
      <c r="L49" s="90"/>
      <c r="M49" s="102"/>
      <c r="N49" s="73"/>
      <c r="O49" s="73"/>
      <c r="P49" s="80"/>
    </row>
    <row r="50" spans="1:16" ht="20.25" customHeight="1" x14ac:dyDescent="0.15">
      <c r="A50" s="5" t="s">
        <v>149</v>
      </c>
      <c r="B50" s="6">
        <f t="shared" si="4"/>
        <v>8.2102000000000004</v>
      </c>
      <c r="C50" s="6">
        <f t="shared" si="1"/>
        <v>34677.682000000001</v>
      </c>
      <c r="D50" s="69">
        <f t="shared" si="2"/>
        <v>8.1926000000000005</v>
      </c>
      <c r="E50" s="69">
        <f t="shared" si="3"/>
        <v>28795.696</v>
      </c>
      <c r="F50" s="39">
        <f t="shared" si="7"/>
        <v>1.7600000000000001E-2</v>
      </c>
      <c r="G50" s="39">
        <f t="shared" si="6"/>
        <v>5881.9859999999999</v>
      </c>
      <c r="H50" s="100">
        <v>8192.6</v>
      </c>
      <c r="I50" s="101">
        <v>28795696</v>
      </c>
      <c r="J50" s="98">
        <v>17.600000000000001</v>
      </c>
      <c r="K50" s="98">
        <v>5881986</v>
      </c>
      <c r="L50" s="90"/>
      <c r="M50" s="102">
        <v>18</v>
      </c>
      <c r="N50" s="73">
        <v>5881986</v>
      </c>
      <c r="O50" s="73"/>
      <c r="P50" s="80"/>
    </row>
    <row r="51" spans="1:16" ht="20.25" customHeight="1" x14ac:dyDescent="0.15">
      <c r="A51" s="5" t="s">
        <v>139</v>
      </c>
      <c r="B51" s="6">
        <f t="shared" si="4"/>
        <v>19.5108</v>
      </c>
      <c r="C51" s="6">
        <f t="shared" si="1"/>
        <v>13218.870999999999</v>
      </c>
      <c r="D51" s="69">
        <f t="shared" si="2"/>
        <v>19.5108</v>
      </c>
      <c r="E51" s="69">
        <f t="shared" si="3"/>
        <v>13218.870999999999</v>
      </c>
      <c r="F51" s="39">
        <v>0</v>
      </c>
      <c r="G51" s="39">
        <v>0</v>
      </c>
      <c r="H51" s="100">
        <v>19510.8</v>
      </c>
      <c r="I51" s="101">
        <v>13218871</v>
      </c>
      <c r="J51" s="98"/>
      <c r="K51" s="98"/>
      <c r="L51" s="90"/>
      <c r="M51" s="102"/>
      <c r="N51" s="73"/>
      <c r="O51" s="73"/>
      <c r="P51" s="80"/>
    </row>
    <row r="52" spans="1:16" ht="20.25" customHeight="1" x14ac:dyDescent="0.15">
      <c r="A52" s="5" t="s">
        <v>80</v>
      </c>
      <c r="B52" s="6">
        <f t="shared" si="4"/>
        <v>90.781999999999996</v>
      </c>
      <c r="C52" s="6">
        <f t="shared" si="1"/>
        <v>86633.032000000007</v>
      </c>
      <c r="D52" s="69">
        <f t="shared" si="2"/>
        <v>89.725999999999999</v>
      </c>
      <c r="E52" s="69">
        <f t="shared" si="3"/>
        <v>86346.907000000007</v>
      </c>
      <c r="F52" s="39">
        <f t="shared" si="7"/>
        <v>1.056</v>
      </c>
      <c r="G52" s="39">
        <f t="shared" si="6"/>
        <v>286.125</v>
      </c>
      <c r="H52" s="100">
        <v>89726</v>
      </c>
      <c r="I52" s="101">
        <v>86346907</v>
      </c>
      <c r="J52" s="98">
        <v>1056</v>
      </c>
      <c r="K52" s="98">
        <v>286125</v>
      </c>
      <c r="L52" s="90"/>
      <c r="M52" s="102">
        <v>1056</v>
      </c>
      <c r="N52" s="73">
        <v>286125</v>
      </c>
      <c r="O52" s="73"/>
      <c r="P52" s="80"/>
    </row>
    <row r="53" spans="1:16" ht="20.25" customHeight="1" x14ac:dyDescent="0.15">
      <c r="A53" s="5" t="s">
        <v>81</v>
      </c>
      <c r="B53" s="6">
        <f t="shared" si="4"/>
        <v>3759.0901400000043</v>
      </c>
      <c r="C53" s="6">
        <f t="shared" si="1"/>
        <v>711121.14000000118</v>
      </c>
      <c r="D53" s="39">
        <f>+D56</f>
        <v>3735.0859400000045</v>
      </c>
      <c r="E53" s="39">
        <f>+E56</f>
        <v>690312.71200000122</v>
      </c>
      <c r="F53" s="39">
        <f t="shared" si="7"/>
        <v>24.004199999999997</v>
      </c>
      <c r="G53" s="39">
        <f t="shared" si="6"/>
        <v>20808.428</v>
      </c>
      <c r="H53" s="73"/>
      <c r="I53" s="88">
        <f>SUM(I9:I52)</f>
        <v>20141857288</v>
      </c>
      <c r="J53" s="98">
        <v>24004.199999999997</v>
      </c>
      <c r="K53" s="98">
        <v>20808428</v>
      </c>
      <c r="L53" s="79"/>
      <c r="M53" s="73">
        <v>24004</v>
      </c>
      <c r="N53" s="73">
        <v>20808428</v>
      </c>
      <c r="O53" s="73"/>
      <c r="P53" s="80"/>
    </row>
    <row r="54" spans="1:16" ht="20.25" customHeight="1" x14ac:dyDescent="0.15">
      <c r="A54" s="47"/>
      <c r="D54" s="2"/>
      <c r="E54" s="66"/>
      <c r="F54" s="2"/>
      <c r="G54" s="2"/>
      <c r="H54" s="80"/>
      <c r="I54" s="91"/>
      <c r="J54" s="91"/>
      <c r="K54" s="91"/>
      <c r="L54" s="79"/>
      <c r="M54" s="73"/>
      <c r="N54" s="73"/>
      <c r="O54" s="73"/>
      <c r="P54" s="80"/>
    </row>
    <row r="55" spans="1:16" ht="20.25" customHeight="1" x14ac:dyDescent="0.15">
      <c r="A55" t="s">
        <v>147</v>
      </c>
      <c r="H55" s="73"/>
      <c r="I55" s="88"/>
      <c r="J55" s="88"/>
      <c r="K55" s="88"/>
      <c r="L55" s="75"/>
      <c r="M55" s="80"/>
      <c r="N55" s="80"/>
      <c r="O55" s="80"/>
    </row>
    <row r="56" spans="1:16" ht="20.25" customHeight="1" x14ac:dyDescent="0.15">
      <c r="D56" s="71">
        <f>D58-D57</f>
        <v>3735.0859400000045</v>
      </c>
      <c r="E56" s="71">
        <f>E58-E57</f>
        <v>690312.71200000122</v>
      </c>
      <c r="H56" s="73"/>
      <c r="I56" s="88"/>
      <c r="J56" s="88"/>
      <c r="K56" s="88"/>
      <c r="L56" s="75"/>
      <c r="M56" s="80"/>
      <c r="N56" s="80"/>
      <c r="O56" s="80"/>
    </row>
    <row r="57" spans="1:16" ht="20.25" customHeight="1" x14ac:dyDescent="0.15">
      <c r="D57" s="70">
        <f>SUM(D9:D52)</f>
        <v>108920.91406</v>
      </c>
      <c r="E57" s="70">
        <f>SUM(E9:E52)</f>
        <v>20141857.287999999</v>
      </c>
      <c r="H57" s="73"/>
      <c r="I57" s="88"/>
      <c r="J57" s="88"/>
      <c r="K57" s="88"/>
      <c r="L57" s="75"/>
      <c r="M57" s="80"/>
      <c r="N57" s="80"/>
      <c r="O57" s="80"/>
    </row>
    <row r="58" spans="1:16" ht="20.25" customHeight="1" x14ac:dyDescent="0.15">
      <c r="D58" s="72">
        <v>112656</v>
      </c>
      <c r="E58" s="72">
        <v>20832170</v>
      </c>
      <c r="I58" s="82"/>
      <c r="J58" s="82"/>
      <c r="K58" s="82"/>
      <c r="L58" s="79"/>
      <c r="M58" s="80"/>
      <c r="N58" s="80"/>
      <c r="O58" s="80"/>
    </row>
    <row r="59" spans="1:16" ht="20.25" customHeight="1" x14ac:dyDescent="0.15">
      <c r="D59" s="61"/>
      <c r="E59" s="61"/>
      <c r="I59" s="82"/>
      <c r="J59" s="82"/>
      <c r="K59" s="82"/>
      <c r="L59" s="79"/>
      <c r="M59" s="80"/>
      <c r="N59" s="80"/>
      <c r="O59" s="80"/>
    </row>
    <row r="60" spans="1:16" ht="20.25" customHeight="1" x14ac:dyDescent="0.15">
      <c r="I60" s="82"/>
      <c r="J60" s="82"/>
      <c r="K60" s="82"/>
      <c r="L60" s="79"/>
      <c r="M60" s="80"/>
      <c r="N60" s="80"/>
      <c r="O60" s="80"/>
    </row>
    <row r="61" spans="1:16" ht="20.25" customHeight="1" x14ac:dyDescent="0.15">
      <c r="I61" s="82"/>
      <c r="J61" s="82"/>
      <c r="K61" s="82"/>
      <c r="L61" s="79"/>
      <c r="M61" s="80"/>
      <c r="N61" s="80"/>
      <c r="O61" s="80"/>
    </row>
    <row r="62" spans="1:16" ht="20.25" customHeight="1" x14ac:dyDescent="0.15">
      <c r="I62" s="82"/>
      <c r="J62" s="82"/>
      <c r="K62" s="82"/>
      <c r="L62" s="79"/>
      <c r="M62" s="80"/>
      <c r="N62" s="80"/>
      <c r="O62" s="80"/>
    </row>
    <row r="63" spans="1:16" ht="20.25" customHeight="1" x14ac:dyDescent="0.15">
      <c r="I63" s="82"/>
      <c r="J63" s="82"/>
      <c r="K63" s="82"/>
      <c r="L63" s="79"/>
      <c r="M63" s="80"/>
      <c r="N63" s="80"/>
      <c r="O63" s="80"/>
    </row>
    <row r="64" spans="1:16" ht="20.25" customHeight="1" x14ac:dyDescent="0.15">
      <c r="I64" s="82"/>
      <c r="J64" s="82"/>
      <c r="K64" s="82"/>
      <c r="L64" s="79"/>
      <c r="M64" s="80"/>
      <c r="N64" s="80"/>
      <c r="O64" s="80"/>
    </row>
    <row r="65" spans="9:15" ht="20.25" customHeight="1" x14ac:dyDescent="0.15">
      <c r="I65" s="82"/>
      <c r="J65" s="82"/>
      <c r="K65" s="82"/>
      <c r="L65" s="79"/>
      <c r="M65" s="80"/>
      <c r="N65" s="80"/>
      <c r="O65" s="80"/>
    </row>
    <row r="66" spans="9:15" ht="20.25" customHeight="1" x14ac:dyDescent="0.15">
      <c r="I66" s="82"/>
      <c r="J66" s="82"/>
      <c r="K66" s="82"/>
      <c r="L66" s="79"/>
      <c r="M66" s="80"/>
      <c r="N66" s="80"/>
      <c r="O66" s="80"/>
    </row>
    <row r="67" spans="9:15" ht="20.25" customHeight="1" x14ac:dyDescent="0.15">
      <c r="I67" s="82"/>
      <c r="J67" s="82"/>
      <c r="K67" s="82"/>
      <c r="L67" s="79"/>
      <c r="M67" s="80"/>
      <c r="N67" s="80"/>
      <c r="O67" s="80"/>
    </row>
    <row r="68" spans="9:15" ht="20.25" customHeight="1" x14ac:dyDescent="0.15">
      <c r="I68" s="82"/>
      <c r="J68" s="82"/>
      <c r="K68" s="82"/>
      <c r="L68" s="79"/>
      <c r="M68" s="80"/>
      <c r="N68" s="80"/>
      <c r="O68" s="80"/>
    </row>
    <row r="69" spans="9:15" ht="20.25" customHeight="1" x14ac:dyDescent="0.15">
      <c r="I69" s="82"/>
      <c r="J69" s="82"/>
      <c r="K69" s="82"/>
      <c r="L69" s="79"/>
      <c r="M69" s="80"/>
      <c r="N69" s="80"/>
      <c r="O69" s="80"/>
    </row>
    <row r="70" spans="9:15" ht="20.25" customHeight="1" x14ac:dyDescent="0.15">
      <c r="I70" s="82"/>
      <c r="J70" s="82"/>
      <c r="K70" s="82"/>
      <c r="L70" s="79"/>
      <c r="M70" s="80"/>
      <c r="N70" s="80"/>
      <c r="O70" s="80"/>
    </row>
    <row r="71" spans="9:15" ht="20.25" customHeight="1" x14ac:dyDescent="0.15">
      <c r="I71" s="82"/>
      <c r="J71" s="82"/>
      <c r="K71" s="82"/>
      <c r="L71" s="79"/>
      <c r="M71" s="80"/>
      <c r="N71" s="80"/>
      <c r="O71" s="80"/>
    </row>
    <row r="72" spans="9:15" ht="20.25" customHeight="1" x14ac:dyDescent="0.15">
      <c r="I72" s="82"/>
      <c r="J72" s="82"/>
      <c r="K72" s="82"/>
      <c r="L72" s="79"/>
      <c r="M72" s="80"/>
      <c r="N72" s="80"/>
      <c r="O72" s="80"/>
    </row>
    <row r="73" spans="9:15" ht="20.25" customHeight="1" x14ac:dyDescent="0.15">
      <c r="I73" s="82"/>
      <c r="J73" s="82"/>
      <c r="K73" s="82"/>
      <c r="L73" s="79"/>
      <c r="M73" s="80"/>
      <c r="N73" s="80"/>
      <c r="O73" s="80"/>
    </row>
    <row r="74" spans="9:15" ht="20.25" customHeight="1" x14ac:dyDescent="0.15">
      <c r="I74" s="82"/>
      <c r="J74" s="82"/>
      <c r="K74" s="82"/>
      <c r="L74" s="79"/>
      <c r="M74" s="80"/>
      <c r="N74" s="80"/>
      <c r="O74" s="80"/>
    </row>
    <row r="75" spans="9:15" ht="20.25" customHeight="1" x14ac:dyDescent="0.15">
      <c r="I75" s="83"/>
      <c r="J75" s="83"/>
      <c r="K75" s="83"/>
      <c r="L75" s="80"/>
      <c r="M75" s="80"/>
      <c r="N75" s="80"/>
      <c r="O75" s="80"/>
    </row>
    <row r="76" spans="9:15" ht="20.25" customHeight="1" x14ac:dyDescent="0.15">
      <c r="I76" s="83"/>
      <c r="J76" s="83"/>
      <c r="K76" s="83"/>
      <c r="L76" s="80"/>
      <c r="M76" s="80"/>
      <c r="N76" s="80"/>
      <c r="O76" s="80"/>
    </row>
    <row r="77" spans="9:15" ht="20.25" customHeight="1" x14ac:dyDescent="0.15">
      <c r="I77" s="80"/>
      <c r="J77" s="80"/>
      <c r="K77" s="80"/>
      <c r="L77" s="80"/>
      <c r="M77" s="80"/>
      <c r="N77" s="80"/>
      <c r="O77" s="80"/>
    </row>
    <row r="78" spans="9:15" ht="20.25" customHeight="1" x14ac:dyDescent="0.15">
      <c r="I78" s="80"/>
      <c r="J78" s="80"/>
      <c r="K78" s="80"/>
      <c r="L78" s="80"/>
      <c r="M78" s="80"/>
      <c r="N78" s="80"/>
      <c r="O78" s="80"/>
    </row>
    <row r="79" spans="9:15" ht="20.25" customHeight="1" x14ac:dyDescent="0.15">
      <c r="I79" s="80"/>
      <c r="J79" s="80"/>
      <c r="K79" s="80"/>
      <c r="L79" s="80"/>
      <c r="M79" s="80"/>
      <c r="N79" s="80"/>
      <c r="O79" s="80"/>
    </row>
    <row r="80" spans="9:15" ht="20.25" customHeight="1" x14ac:dyDescent="0.15">
      <c r="I80" s="80"/>
      <c r="J80" s="80"/>
      <c r="K80" s="80"/>
      <c r="L80" s="80"/>
      <c r="M80" s="80"/>
      <c r="N80" s="80"/>
      <c r="O80" s="80"/>
    </row>
    <row r="81" spans="9:15" ht="20.25" customHeight="1" x14ac:dyDescent="0.15">
      <c r="I81" s="80"/>
      <c r="J81" s="80"/>
      <c r="K81" s="80"/>
      <c r="L81" s="80"/>
      <c r="M81" s="80"/>
      <c r="N81" s="80"/>
      <c r="O81" s="80"/>
    </row>
    <row r="82" spans="9:15" ht="20.25" customHeight="1" x14ac:dyDescent="0.15">
      <c r="I82" s="80"/>
      <c r="J82" s="80"/>
      <c r="K82" s="80"/>
      <c r="L82" s="80"/>
      <c r="M82" s="80"/>
      <c r="N82" s="80"/>
      <c r="O82" s="80"/>
    </row>
    <row r="83" spans="9:15" ht="20.25" customHeight="1" x14ac:dyDescent="0.15">
      <c r="I83" s="80"/>
      <c r="J83" s="80"/>
      <c r="K83" s="80"/>
      <c r="L83" s="80"/>
      <c r="M83" s="80"/>
      <c r="N83" s="80"/>
      <c r="O83" s="80"/>
    </row>
    <row r="84" spans="9:15" ht="20.25" customHeight="1" x14ac:dyDescent="0.15">
      <c r="I84" s="80"/>
      <c r="J84" s="80"/>
      <c r="K84" s="80"/>
      <c r="L84" s="80"/>
      <c r="M84" s="80"/>
      <c r="N84" s="80"/>
      <c r="O84" s="80"/>
    </row>
    <row r="85" spans="9:15" ht="20.25" customHeight="1" x14ac:dyDescent="0.15">
      <c r="I85" s="80"/>
      <c r="J85" s="80"/>
      <c r="K85" s="80"/>
      <c r="L85" s="80"/>
      <c r="M85" s="80"/>
      <c r="N85" s="80"/>
      <c r="O85" s="80"/>
    </row>
    <row r="86" spans="9:15" ht="20.25" customHeight="1" x14ac:dyDescent="0.15">
      <c r="I86" s="80"/>
      <c r="J86" s="80"/>
      <c r="K86" s="80"/>
      <c r="L86" s="80"/>
      <c r="M86" s="80"/>
      <c r="N86" s="80"/>
      <c r="O86" s="80"/>
    </row>
    <row r="87" spans="9:15" ht="20.25" customHeight="1" x14ac:dyDescent="0.15">
      <c r="I87" s="80"/>
      <c r="J87" s="80"/>
      <c r="K87" s="80"/>
      <c r="L87" s="80"/>
      <c r="M87" s="80"/>
      <c r="N87" s="80"/>
      <c r="O87" s="80"/>
    </row>
    <row r="88" spans="9:15" ht="20.25" customHeight="1" x14ac:dyDescent="0.15">
      <c r="I88" s="80"/>
      <c r="J88" s="80"/>
      <c r="K88" s="80"/>
      <c r="L88" s="80"/>
      <c r="M88" s="80"/>
      <c r="N88" s="80"/>
      <c r="O88" s="80"/>
    </row>
    <row r="89" spans="9:15" ht="20.25" customHeight="1" x14ac:dyDescent="0.15">
      <c r="I89" s="80"/>
      <c r="J89" s="80"/>
      <c r="K89" s="80"/>
      <c r="L89" s="80"/>
      <c r="M89" s="80"/>
      <c r="N89" s="80"/>
      <c r="O89" s="80"/>
    </row>
    <row r="90" spans="9:15" ht="20.25" customHeight="1" x14ac:dyDescent="0.15">
      <c r="I90" s="80"/>
      <c r="J90" s="80"/>
      <c r="K90" s="80"/>
      <c r="L90" s="80"/>
      <c r="M90" s="80"/>
      <c r="N90" s="80"/>
      <c r="O90" s="80"/>
    </row>
    <row r="91" spans="9:15" ht="20.25" customHeight="1" x14ac:dyDescent="0.15">
      <c r="I91" s="80"/>
      <c r="J91" s="80"/>
      <c r="K91" s="80"/>
      <c r="L91" s="80"/>
      <c r="M91" s="80"/>
      <c r="N91" s="80"/>
      <c r="O91" s="80"/>
    </row>
    <row r="92" spans="9:15" ht="20.25" customHeight="1" x14ac:dyDescent="0.15">
      <c r="I92" s="80"/>
      <c r="J92" s="80"/>
      <c r="K92" s="80"/>
      <c r="L92" s="80"/>
      <c r="M92" s="80"/>
      <c r="N92" s="80"/>
      <c r="O92" s="80"/>
    </row>
    <row r="93" spans="9:15" ht="20.25" customHeight="1" x14ac:dyDescent="0.15"/>
    <row r="94" spans="9:15" ht="20.25" customHeight="1" x14ac:dyDescent="0.15"/>
    <row r="95" spans="9:15" ht="20.25" customHeight="1" x14ac:dyDescent="0.15"/>
    <row r="96" spans="9:15" ht="20.25" customHeight="1" x14ac:dyDescent="0.15"/>
    <row r="102" spans="6:6" x14ac:dyDescent="0.15">
      <c r="F102">
        <f>SUM(F55:F99)</f>
        <v>0</v>
      </c>
    </row>
  </sheetData>
  <mergeCells count="4">
    <mergeCell ref="A4:A6"/>
    <mergeCell ref="B4:C4"/>
    <mergeCell ref="D4:E4"/>
    <mergeCell ref="F4:G4"/>
  </mergeCells>
  <phoneticPr fontId="21"/>
  <pageMargins left="1.181102362204724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K96"/>
  <sheetViews>
    <sheetView view="pageBreakPreview" zoomScaleNormal="75" zoomScaleSheetLayoutView="100" workbookViewId="0"/>
  </sheetViews>
  <sheetFormatPr defaultRowHeight="13.5" x14ac:dyDescent="0.15"/>
  <cols>
    <col min="1" max="1" width="18.125" customWidth="1"/>
    <col min="2" max="2" width="9" bestFit="1" customWidth="1"/>
    <col min="3" max="3" width="12.25" customWidth="1"/>
    <col min="4" max="4" width="9.875" bestFit="1" customWidth="1"/>
    <col min="5" max="5" width="12.25" customWidth="1"/>
    <col min="6" max="6" width="9" bestFit="1" customWidth="1"/>
    <col min="7" max="7" width="12.25" customWidth="1"/>
    <col min="9" max="9" width="6.375" customWidth="1"/>
    <col min="10" max="10" width="13.125" customWidth="1"/>
    <col min="11" max="11" width="12" customWidth="1"/>
  </cols>
  <sheetData>
    <row r="1" spans="1:11" ht="20.25" customHeight="1" x14ac:dyDescent="0.15"/>
    <row r="2" spans="1:11" ht="20.25" customHeight="1" x14ac:dyDescent="0.15">
      <c r="A2" t="s">
        <v>162</v>
      </c>
    </row>
    <row r="3" spans="1:11" s="2" customFormat="1" ht="20.25" customHeight="1" x14ac:dyDescent="0.15">
      <c r="A3"/>
      <c r="B3"/>
      <c r="C3"/>
      <c r="D3"/>
      <c r="E3"/>
      <c r="F3"/>
      <c r="G3" s="1" t="s">
        <v>161</v>
      </c>
    </row>
    <row r="4" spans="1:11" ht="20.25" customHeight="1" x14ac:dyDescent="0.15">
      <c r="A4" s="208" t="s">
        <v>126</v>
      </c>
      <c r="B4" s="211" t="s">
        <v>127</v>
      </c>
      <c r="C4" s="212"/>
      <c r="D4" s="211" t="s">
        <v>128</v>
      </c>
      <c r="E4" s="212"/>
      <c r="F4" s="211" t="s">
        <v>130</v>
      </c>
      <c r="G4" s="212"/>
    </row>
    <row r="5" spans="1:11" ht="20.25" customHeight="1" x14ac:dyDescent="0.15">
      <c r="A5" s="209"/>
      <c r="B5" s="3" t="s">
        <v>131</v>
      </c>
      <c r="C5" s="3" t="s">
        <v>132</v>
      </c>
      <c r="D5" s="3" t="s">
        <v>131</v>
      </c>
      <c r="E5" s="3" t="s">
        <v>132</v>
      </c>
      <c r="F5" s="3" t="s">
        <v>131</v>
      </c>
      <c r="G5" s="3" t="s">
        <v>132</v>
      </c>
      <c r="J5" s="63"/>
      <c r="K5" s="63"/>
    </row>
    <row r="6" spans="1:11" ht="20.25" customHeight="1" x14ac:dyDescent="0.15">
      <c r="A6" s="210"/>
      <c r="B6" s="4" t="s">
        <v>133</v>
      </c>
      <c r="C6" s="4" t="s">
        <v>134</v>
      </c>
      <c r="D6" s="4" t="s">
        <v>133</v>
      </c>
      <c r="E6" s="4" t="s">
        <v>134</v>
      </c>
      <c r="F6" s="4" t="s">
        <v>133</v>
      </c>
      <c r="G6" s="4" t="s">
        <v>134</v>
      </c>
      <c r="I6" s="63"/>
      <c r="J6" s="63"/>
      <c r="K6" s="63"/>
    </row>
    <row r="7" spans="1:11" ht="20.25" customHeight="1" x14ac:dyDescent="0.15">
      <c r="A7" s="5" t="s">
        <v>135</v>
      </c>
      <c r="B7" s="6">
        <f>SUM(D7,F7)</f>
        <v>95509.700000000012</v>
      </c>
      <c r="C7" s="6">
        <f>SUM(E7,G7)</f>
        <v>16742142</v>
      </c>
      <c r="D7" s="53">
        <f>SUM(D9:D53)</f>
        <v>95364.1</v>
      </c>
      <c r="E7" s="6">
        <f>SUM(E8:E53)</f>
        <v>16652249</v>
      </c>
      <c r="F7" s="6">
        <f>SUM(F9:F53)</f>
        <v>145.60000000000002</v>
      </c>
      <c r="G7" s="6">
        <f>SUM(G9:G53)</f>
        <v>89893</v>
      </c>
      <c r="I7" s="63"/>
      <c r="J7" s="63"/>
      <c r="K7" s="63"/>
    </row>
    <row r="8" spans="1:11" ht="20.25" customHeight="1" x14ac:dyDescent="0.15">
      <c r="A8" s="5"/>
      <c r="B8" s="6"/>
      <c r="C8" s="6"/>
      <c r="D8" s="53"/>
      <c r="E8" s="6"/>
      <c r="F8" s="6"/>
      <c r="G8" s="6"/>
      <c r="I8" s="63"/>
      <c r="J8" s="63"/>
      <c r="K8" s="63"/>
    </row>
    <row r="9" spans="1:11" ht="20.25" customHeight="1" x14ac:dyDescent="0.15">
      <c r="A9" s="5" t="s">
        <v>43</v>
      </c>
      <c r="B9" s="6">
        <f>SUM(D9,F9)</f>
        <v>7</v>
      </c>
      <c r="C9" s="6">
        <f>SUM(E9,G9)</f>
        <v>1891</v>
      </c>
      <c r="D9" s="54">
        <v>7</v>
      </c>
      <c r="E9" s="48">
        <v>1891</v>
      </c>
      <c r="F9" s="41"/>
      <c r="G9" s="48"/>
    </row>
    <row r="10" spans="1:11" ht="20.25" customHeight="1" x14ac:dyDescent="0.15">
      <c r="A10" s="5" t="s">
        <v>44</v>
      </c>
      <c r="B10" s="6">
        <f t="shared" ref="B10:C53" si="0">SUM(D10,F10)</f>
        <v>3274</v>
      </c>
      <c r="C10" s="6">
        <f t="shared" si="0"/>
        <v>1225772</v>
      </c>
      <c r="D10" s="52">
        <v>3272</v>
      </c>
      <c r="E10" s="48">
        <v>1225220</v>
      </c>
      <c r="F10" s="39">
        <v>2</v>
      </c>
      <c r="G10" s="48">
        <v>552</v>
      </c>
    </row>
    <row r="11" spans="1:11" ht="20.25" customHeight="1" x14ac:dyDescent="0.15">
      <c r="A11" s="5" t="s">
        <v>45</v>
      </c>
      <c r="B11" s="6">
        <f t="shared" si="0"/>
        <v>675</v>
      </c>
      <c r="C11" s="6">
        <f t="shared" si="0"/>
        <v>64437</v>
      </c>
      <c r="D11" s="52">
        <v>675</v>
      </c>
      <c r="E11" s="48">
        <v>64437</v>
      </c>
      <c r="F11" s="39"/>
      <c r="G11" s="48"/>
    </row>
    <row r="12" spans="1:11" ht="20.25" customHeight="1" x14ac:dyDescent="0.15">
      <c r="A12" s="5" t="s">
        <v>46</v>
      </c>
      <c r="B12" s="6">
        <f t="shared" si="0"/>
        <v>4847</v>
      </c>
      <c r="C12" s="6">
        <f t="shared" si="0"/>
        <v>451936</v>
      </c>
      <c r="D12" s="52">
        <v>4847</v>
      </c>
      <c r="E12" s="48">
        <v>451936</v>
      </c>
      <c r="F12" s="39"/>
      <c r="G12" s="48"/>
    </row>
    <row r="13" spans="1:11" ht="20.25" customHeight="1" x14ac:dyDescent="0.15">
      <c r="A13" s="5" t="s">
        <v>47</v>
      </c>
      <c r="B13" s="6"/>
      <c r="C13" s="6"/>
      <c r="D13" s="56"/>
      <c r="E13" s="48"/>
      <c r="F13" s="39"/>
      <c r="G13" s="48"/>
    </row>
    <row r="14" spans="1:11" ht="20.25" customHeight="1" x14ac:dyDescent="0.15">
      <c r="A14" s="5" t="s">
        <v>49</v>
      </c>
      <c r="B14" s="55">
        <f t="shared" si="0"/>
        <v>0.1</v>
      </c>
      <c r="C14" s="6">
        <f t="shared" si="0"/>
        <v>328</v>
      </c>
      <c r="D14" s="54">
        <v>0.1</v>
      </c>
      <c r="E14" s="48">
        <v>328</v>
      </c>
      <c r="F14" s="39"/>
      <c r="G14" s="48"/>
    </row>
    <row r="15" spans="1:11" ht="20.25" customHeight="1" x14ac:dyDescent="0.15">
      <c r="A15" s="5" t="s">
        <v>50</v>
      </c>
      <c r="B15" s="6">
        <f t="shared" si="0"/>
        <v>101</v>
      </c>
      <c r="C15" s="6">
        <f t="shared" si="0"/>
        <v>173316</v>
      </c>
      <c r="D15" s="52">
        <v>101</v>
      </c>
      <c r="E15" s="48">
        <v>173316</v>
      </c>
      <c r="F15" s="39"/>
      <c r="G15" s="48"/>
    </row>
    <row r="16" spans="1:11" ht="20.25" customHeight="1" x14ac:dyDescent="0.15">
      <c r="A16" s="5" t="s">
        <v>51</v>
      </c>
      <c r="B16" s="6"/>
      <c r="C16" s="6"/>
      <c r="D16" s="54"/>
      <c r="E16" s="48"/>
      <c r="F16" s="50"/>
      <c r="G16" s="48"/>
    </row>
    <row r="17" spans="1:11" ht="20.25" customHeight="1" x14ac:dyDescent="0.15">
      <c r="A17" s="5" t="s">
        <v>52</v>
      </c>
      <c r="B17" s="6">
        <f>SUM(D17,F17)</f>
        <v>124</v>
      </c>
      <c r="C17" s="6">
        <f t="shared" si="0"/>
        <v>8705</v>
      </c>
      <c r="D17" s="52">
        <v>124</v>
      </c>
      <c r="E17" s="48">
        <v>8704</v>
      </c>
      <c r="F17" s="49"/>
      <c r="G17" s="48">
        <v>1</v>
      </c>
    </row>
    <row r="18" spans="1:11" ht="20.25" customHeight="1" x14ac:dyDescent="0.15">
      <c r="A18" s="5" t="s">
        <v>154</v>
      </c>
      <c r="B18" s="6">
        <f>SUM(D18,F18)</f>
        <v>62</v>
      </c>
      <c r="C18" s="6">
        <f>SUM(E18,G18)</f>
        <v>29514</v>
      </c>
      <c r="D18" s="52">
        <v>62</v>
      </c>
      <c r="E18" s="48">
        <v>29514</v>
      </c>
      <c r="F18" s="39"/>
      <c r="G18" s="48"/>
    </row>
    <row r="19" spans="1:11" ht="20.25" customHeight="1" x14ac:dyDescent="0.15">
      <c r="A19" s="5" t="s">
        <v>53</v>
      </c>
      <c r="B19" s="6">
        <f t="shared" si="0"/>
        <v>523</v>
      </c>
      <c r="C19" s="6">
        <f t="shared" si="0"/>
        <v>406902</v>
      </c>
      <c r="D19" s="52">
        <v>494</v>
      </c>
      <c r="E19" s="48">
        <v>386814</v>
      </c>
      <c r="F19" s="39">
        <v>29</v>
      </c>
      <c r="G19" s="48">
        <v>20088</v>
      </c>
    </row>
    <row r="20" spans="1:11" ht="20.25" customHeight="1" x14ac:dyDescent="0.15">
      <c r="A20" s="5" t="s">
        <v>55</v>
      </c>
      <c r="B20" s="6">
        <f t="shared" si="0"/>
        <v>6</v>
      </c>
      <c r="C20" s="6">
        <f t="shared" si="0"/>
        <v>1298</v>
      </c>
      <c r="D20" s="52">
        <v>6</v>
      </c>
      <c r="E20" s="48">
        <v>1298</v>
      </c>
      <c r="F20" s="39"/>
      <c r="G20" s="48"/>
    </row>
    <row r="21" spans="1:11" ht="20.25" customHeight="1" x14ac:dyDescent="0.15">
      <c r="A21" s="5" t="s">
        <v>56</v>
      </c>
      <c r="B21" s="6">
        <f t="shared" si="0"/>
        <v>0</v>
      </c>
      <c r="C21" s="6">
        <f t="shared" si="0"/>
        <v>0</v>
      </c>
      <c r="D21" s="52">
        <v>0</v>
      </c>
      <c r="E21" s="48">
        <v>0</v>
      </c>
      <c r="F21" s="39"/>
      <c r="G21" s="48"/>
    </row>
    <row r="22" spans="1:11" ht="20.25" customHeight="1" x14ac:dyDescent="0.15">
      <c r="A22" s="5" t="s">
        <v>59</v>
      </c>
      <c r="B22" s="6">
        <f t="shared" si="0"/>
        <v>1262</v>
      </c>
      <c r="C22" s="6">
        <f t="shared" si="0"/>
        <v>480707</v>
      </c>
      <c r="D22" s="52">
        <v>1241</v>
      </c>
      <c r="E22" s="48">
        <v>465552</v>
      </c>
      <c r="F22" s="39">
        <v>21</v>
      </c>
      <c r="G22" s="48">
        <v>15155</v>
      </c>
    </row>
    <row r="23" spans="1:11" ht="20.25" customHeight="1" x14ac:dyDescent="0.15">
      <c r="A23" s="5" t="s">
        <v>60</v>
      </c>
      <c r="B23" s="6">
        <f t="shared" si="0"/>
        <v>578</v>
      </c>
      <c r="C23" s="6">
        <f t="shared" si="0"/>
        <v>178357</v>
      </c>
      <c r="D23" s="52">
        <v>578</v>
      </c>
      <c r="E23" s="48">
        <v>178356</v>
      </c>
      <c r="F23" s="49"/>
      <c r="G23" s="51">
        <v>1</v>
      </c>
      <c r="I23" s="63"/>
      <c r="J23" s="63"/>
      <c r="K23" s="63"/>
    </row>
    <row r="24" spans="1:11" ht="20.25" customHeight="1" x14ac:dyDescent="0.15">
      <c r="A24" s="5" t="s">
        <v>61</v>
      </c>
      <c r="B24" s="6">
        <f t="shared" si="0"/>
        <v>1376.1</v>
      </c>
      <c r="C24" s="6">
        <f t="shared" si="0"/>
        <v>374786</v>
      </c>
      <c r="D24" s="52">
        <v>1376</v>
      </c>
      <c r="E24" s="48">
        <v>374769</v>
      </c>
      <c r="F24" s="49">
        <v>0.1</v>
      </c>
      <c r="G24" s="48">
        <v>17</v>
      </c>
      <c r="I24" s="63"/>
      <c r="J24" s="63"/>
      <c r="K24" s="63"/>
    </row>
    <row r="25" spans="1:11" ht="20.25" customHeight="1" x14ac:dyDescent="0.15">
      <c r="A25" s="5" t="s">
        <v>62</v>
      </c>
      <c r="B25" s="6">
        <f t="shared" si="0"/>
        <v>1096.0999999999999</v>
      </c>
      <c r="C25" s="6">
        <f t="shared" si="0"/>
        <v>740159</v>
      </c>
      <c r="D25" s="52">
        <v>1096</v>
      </c>
      <c r="E25" s="48">
        <v>740046</v>
      </c>
      <c r="F25" s="49">
        <v>0.1</v>
      </c>
      <c r="G25" s="48">
        <v>113</v>
      </c>
      <c r="I25" s="63"/>
      <c r="J25" s="63"/>
      <c r="K25" s="63"/>
    </row>
    <row r="26" spans="1:11" ht="20.25" customHeight="1" x14ac:dyDescent="0.15">
      <c r="A26" s="5" t="s">
        <v>63</v>
      </c>
      <c r="B26" s="55">
        <f t="shared" si="0"/>
        <v>105.4</v>
      </c>
      <c r="C26" s="6">
        <f t="shared" si="0"/>
        <v>78437</v>
      </c>
      <c r="D26" s="52">
        <v>105</v>
      </c>
      <c r="E26" s="48">
        <v>78032</v>
      </c>
      <c r="F26" s="49">
        <v>0.4</v>
      </c>
      <c r="G26" s="48">
        <v>405</v>
      </c>
      <c r="I26" s="63"/>
      <c r="J26" s="63"/>
      <c r="K26" s="63"/>
    </row>
    <row r="27" spans="1:11" ht="20.25" customHeight="1" x14ac:dyDescent="0.15">
      <c r="A27" s="5" t="s">
        <v>136</v>
      </c>
      <c r="B27" s="6">
        <f t="shared" si="0"/>
        <v>9790</v>
      </c>
      <c r="C27" s="6">
        <f t="shared" si="0"/>
        <v>584290</v>
      </c>
      <c r="D27" s="52">
        <v>9790</v>
      </c>
      <c r="E27" s="48">
        <v>584290</v>
      </c>
      <c r="F27" s="39"/>
      <c r="G27" s="48"/>
      <c r="I27" s="63"/>
      <c r="J27" s="63"/>
      <c r="K27" s="63"/>
    </row>
    <row r="28" spans="1:11" ht="20.25" customHeight="1" x14ac:dyDescent="0.15">
      <c r="A28" s="5" t="s">
        <v>155</v>
      </c>
      <c r="B28" s="6">
        <f>SUM(D28,F28)</f>
        <v>711</v>
      </c>
      <c r="C28" s="6">
        <f>SUM(E28,G28)</f>
        <v>26547</v>
      </c>
      <c r="D28" s="52">
        <v>711</v>
      </c>
      <c r="E28" s="48">
        <v>26547</v>
      </c>
      <c r="F28" s="39"/>
      <c r="G28" s="48"/>
      <c r="I28" s="63"/>
      <c r="J28" s="63"/>
      <c r="K28" s="63"/>
    </row>
    <row r="29" spans="1:11" ht="20.25" customHeight="1" x14ac:dyDescent="0.15">
      <c r="A29" s="5" t="s">
        <v>64</v>
      </c>
      <c r="B29" s="6">
        <f t="shared" si="0"/>
        <v>51160.2</v>
      </c>
      <c r="C29" s="6">
        <f t="shared" si="0"/>
        <v>3476663</v>
      </c>
      <c r="D29" s="52">
        <v>51159</v>
      </c>
      <c r="E29" s="48">
        <v>3476586</v>
      </c>
      <c r="F29" s="49">
        <v>1.2</v>
      </c>
      <c r="G29" s="51">
        <v>77</v>
      </c>
      <c r="I29" s="63"/>
      <c r="J29" s="63"/>
      <c r="K29" s="63"/>
    </row>
    <row r="30" spans="1:11" ht="20.25" customHeight="1" x14ac:dyDescent="0.15">
      <c r="A30" s="5" t="s">
        <v>65</v>
      </c>
      <c r="B30" s="6">
        <f t="shared" si="0"/>
        <v>65</v>
      </c>
      <c r="C30" s="6">
        <f t="shared" si="0"/>
        <v>14717</v>
      </c>
      <c r="D30" s="52">
        <v>65</v>
      </c>
      <c r="E30" s="48">
        <v>14717</v>
      </c>
      <c r="F30" s="39"/>
      <c r="G30" s="48"/>
      <c r="I30" s="63"/>
      <c r="J30" s="63"/>
      <c r="K30" s="63"/>
    </row>
    <row r="31" spans="1:11" ht="20.25" customHeight="1" x14ac:dyDescent="0.15">
      <c r="A31" s="5" t="s">
        <v>66</v>
      </c>
      <c r="B31" s="6">
        <f t="shared" si="0"/>
        <v>3361</v>
      </c>
      <c r="C31" s="6">
        <f t="shared" si="0"/>
        <v>787064</v>
      </c>
      <c r="D31" s="52">
        <v>3361</v>
      </c>
      <c r="E31" s="48">
        <v>787064</v>
      </c>
      <c r="F31" s="39"/>
      <c r="G31" s="48"/>
      <c r="I31" s="63"/>
      <c r="J31" s="63"/>
      <c r="K31" s="63"/>
    </row>
    <row r="32" spans="1:11" ht="20.25" customHeight="1" x14ac:dyDescent="0.15">
      <c r="A32" s="5" t="s">
        <v>67</v>
      </c>
      <c r="B32" s="6">
        <f t="shared" si="0"/>
        <v>3</v>
      </c>
      <c r="C32" s="6">
        <f t="shared" si="0"/>
        <v>6982</v>
      </c>
      <c r="D32" s="52">
        <v>3</v>
      </c>
      <c r="E32" s="48">
        <v>6982</v>
      </c>
      <c r="F32" s="39"/>
      <c r="G32" s="48"/>
      <c r="I32" s="63"/>
      <c r="J32" s="63"/>
      <c r="K32" s="63"/>
    </row>
    <row r="33" spans="1:11" ht="20.25" customHeight="1" x14ac:dyDescent="0.15">
      <c r="A33" s="5" t="s">
        <v>137</v>
      </c>
      <c r="B33" s="6">
        <f t="shared" si="0"/>
        <v>46</v>
      </c>
      <c r="C33" s="6">
        <f t="shared" si="0"/>
        <v>36304</v>
      </c>
      <c r="D33" s="52">
        <v>46</v>
      </c>
      <c r="E33" s="48">
        <v>36290</v>
      </c>
      <c r="F33" s="39"/>
      <c r="G33" s="48">
        <v>14</v>
      </c>
      <c r="I33" s="63"/>
      <c r="J33" s="63"/>
      <c r="K33" s="63"/>
    </row>
    <row r="34" spans="1:11" ht="20.25" customHeight="1" x14ac:dyDescent="0.15">
      <c r="A34" s="5" t="s">
        <v>68</v>
      </c>
      <c r="B34" s="6">
        <f t="shared" si="0"/>
        <v>1200</v>
      </c>
      <c r="C34" s="6">
        <f t="shared" si="0"/>
        <v>400236</v>
      </c>
      <c r="D34" s="52">
        <v>1200</v>
      </c>
      <c r="E34" s="48">
        <v>400236</v>
      </c>
      <c r="F34" s="39"/>
      <c r="G34" s="48"/>
      <c r="I34" s="63"/>
      <c r="J34" s="63"/>
      <c r="K34" s="63"/>
    </row>
    <row r="35" spans="1:11" ht="20.25" customHeight="1" x14ac:dyDescent="0.15">
      <c r="A35" s="5" t="s">
        <v>69</v>
      </c>
      <c r="B35" s="6">
        <f t="shared" si="0"/>
        <v>861</v>
      </c>
      <c r="C35" s="6">
        <f t="shared" si="0"/>
        <v>307168</v>
      </c>
      <c r="D35" s="52">
        <v>861</v>
      </c>
      <c r="E35" s="48">
        <v>307168</v>
      </c>
      <c r="F35" s="39"/>
      <c r="G35" s="48"/>
    </row>
    <row r="36" spans="1:11" ht="20.25" customHeight="1" x14ac:dyDescent="0.15">
      <c r="A36" s="5" t="s">
        <v>70</v>
      </c>
      <c r="B36" s="6">
        <f t="shared" si="0"/>
        <v>0</v>
      </c>
      <c r="C36" s="6">
        <f t="shared" si="0"/>
        <v>0</v>
      </c>
      <c r="D36" s="58"/>
      <c r="E36" s="48"/>
      <c r="F36" s="39"/>
      <c r="G36" s="48"/>
    </row>
    <row r="37" spans="1:11" ht="20.25" customHeight="1" x14ac:dyDescent="0.15">
      <c r="A37" s="5" t="s">
        <v>71</v>
      </c>
      <c r="B37" s="6">
        <f t="shared" si="0"/>
        <v>0</v>
      </c>
      <c r="C37" s="6">
        <f t="shared" si="0"/>
        <v>0</v>
      </c>
      <c r="D37" s="52"/>
      <c r="E37" s="48"/>
      <c r="F37" s="39"/>
      <c r="G37" s="48"/>
    </row>
    <row r="38" spans="1:11" ht="20.25" customHeight="1" x14ac:dyDescent="0.15">
      <c r="A38" s="5" t="s">
        <v>156</v>
      </c>
      <c r="B38" s="6">
        <f t="shared" si="0"/>
        <v>967</v>
      </c>
      <c r="C38" s="6">
        <f t="shared" si="0"/>
        <v>388015</v>
      </c>
      <c r="D38" s="52">
        <v>967</v>
      </c>
      <c r="E38" s="48">
        <v>388015</v>
      </c>
      <c r="F38" s="39"/>
      <c r="G38" s="48"/>
    </row>
    <row r="39" spans="1:11" ht="20.25" customHeight="1" x14ac:dyDescent="0.15">
      <c r="A39" s="5" t="s">
        <v>73</v>
      </c>
      <c r="B39" s="6">
        <f t="shared" si="0"/>
        <v>954</v>
      </c>
      <c r="C39" s="6">
        <f t="shared" si="0"/>
        <v>129651</v>
      </c>
      <c r="D39" s="52">
        <v>928</v>
      </c>
      <c r="E39" s="48">
        <v>126163</v>
      </c>
      <c r="F39" s="39">
        <v>26</v>
      </c>
      <c r="G39" s="48">
        <v>3488</v>
      </c>
    </row>
    <row r="40" spans="1:11" ht="20.25" customHeight="1" x14ac:dyDescent="0.15">
      <c r="A40" s="5" t="s">
        <v>74</v>
      </c>
      <c r="B40" s="6">
        <f t="shared" si="0"/>
        <v>134.6</v>
      </c>
      <c r="C40" s="6">
        <f t="shared" si="0"/>
        <v>106019</v>
      </c>
      <c r="D40" s="52">
        <v>134</v>
      </c>
      <c r="E40" s="48">
        <v>105470</v>
      </c>
      <c r="F40" s="39">
        <v>0.6</v>
      </c>
      <c r="G40" s="48">
        <v>549</v>
      </c>
    </row>
    <row r="41" spans="1:11" ht="20.25" customHeight="1" x14ac:dyDescent="0.15">
      <c r="A41" s="5" t="s">
        <v>75</v>
      </c>
      <c r="B41" s="55">
        <f t="shared" si="0"/>
        <v>0.7</v>
      </c>
      <c r="C41" s="6">
        <f t="shared" si="0"/>
        <v>689</v>
      </c>
      <c r="D41" s="52"/>
      <c r="E41" s="48"/>
      <c r="F41" s="49">
        <v>0.7</v>
      </c>
      <c r="G41" s="48">
        <v>689</v>
      </c>
    </row>
    <row r="42" spans="1:11" ht="20.25" customHeight="1" x14ac:dyDescent="0.15">
      <c r="A42" s="5" t="s">
        <v>157</v>
      </c>
      <c r="B42" s="55">
        <f t="shared" si="0"/>
        <v>333</v>
      </c>
      <c r="C42" s="6">
        <f t="shared" si="0"/>
        <v>178623</v>
      </c>
      <c r="D42" s="52">
        <v>333</v>
      </c>
      <c r="E42" s="48">
        <v>178623</v>
      </c>
      <c r="F42" s="49"/>
      <c r="G42" s="48"/>
    </row>
    <row r="43" spans="1:11" ht="20.25" customHeight="1" x14ac:dyDescent="0.15">
      <c r="A43" s="5" t="s">
        <v>158</v>
      </c>
      <c r="B43" s="55">
        <f t="shared" si="0"/>
        <v>584</v>
      </c>
      <c r="C43" s="6">
        <f t="shared" si="0"/>
        <v>235728</v>
      </c>
      <c r="D43" s="52">
        <v>584</v>
      </c>
      <c r="E43" s="48">
        <v>235728</v>
      </c>
      <c r="F43" s="49"/>
      <c r="G43" s="48"/>
    </row>
    <row r="44" spans="1:11" ht="20.25" customHeight="1" x14ac:dyDescent="0.15">
      <c r="A44" s="5" t="s">
        <v>159</v>
      </c>
      <c r="B44" s="55">
        <f t="shared" si="0"/>
        <v>173</v>
      </c>
      <c r="C44" s="6">
        <f t="shared" si="0"/>
        <v>220185</v>
      </c>
      <c r="D44" s="52">
        <v>173</v>
      </c>
      <c r="E44" s="48">
        <v>220185</v>
      </c>
      <c r="F44" s="49"/>
      <c r="G44" s="48"/>
    </row>
    <row r="45" spans="1:11" ht="20.25" customHeight="1" x14ac:dyDescent="0.15">
      <c r="A45" s="5" t="s">
        <v>138</v>
      </c>
      <c r="B45" s="6">
        <f t="shared" si="0"/>
        <v>614</v>
      </c>
      <c r="C45" s="6">
        <f t="shared" si="0"/>
        <v>273765</v>
      </c>
      <c r="D45" s="52">
        <v>581</v>
      </c>
      <c r="E45" s="48">
        <v>255104</v>
      </c>
      <c r="F45" s="39">
        <v>33</v>
      </c>
      <c r="G45" s="48">
        <v>18661</v>
      </c>
    </row>
    <row r="46" spans="1:11" ht="20.25" customHeight="1" x14ac:dyDescent="0.15">
      <c r="A46" s="5" t="s">
        <v>76</v>
      </c>
      <c r="B46" s="6">
        <f t="shared" si="0"/>
        <v>4184</v>
      </c>
      <c r="C46" s="6">
        <f t="shared" si="0"/>
        <v>2042880</v>
      </c>
      <c r="D46" s="52">
        <v>4184</v>
      </c>
      <c r="E46" s="48">
        <v>2042838</v>
      </c>
      <c r="F46" s="39"/>
      <c r="G46" s="48">
        <v>42</v>
      </c>
    </row>
    <row r="47" spans="1:11" ht="20.25" customHeight="1" x14ac:dyDescent="0.15">
      <c r="A47" s="5" t="s">
        <v>77</v>
      </c>
      <c r="B47" s="6">
        <f t="shared" si="0"/>
        <v>424.7</v>
      </c>
      <c r="C47" s="6">
        <f t="shared" si="0"/>
        <v>288518</v>
      </c>
      <c r="D47" s="52">
        <v>416</v>
      </c>
      <c r="E47" s="40">
        <v>284046</v>
      </c>
      <c r="F47" s="39">
        <v>8.6999999999999993</v>
      </c>
      <c r="G47" s="48">
        <v>4472</v>
      </c>
    </row>
    <row r="48" spans="1:11" ht="20.25" customHeight="1" x14ac:dyDescent="0.15">
      <c r="A48" s="5" t="s">
        <v>78</v>
      </c>
      <c r="B48" s="6"/>
      <c r="C48" s="6"/>
      <c r="D48" s="52"/>
      <c r="E48" s="40"/>
      <c r="F48" s="39"/>
      <c r="G48" s="48"/>
    </row>
    <row r="49" spans="1:7" ht="20.25" customHeight="1" x14ac:dyDescent="0.15">
      <c r="A49" s="5" t="s">
        <v>160</v>
      </c>
      <c r="B49" s="6">
        <f>SUM(D49,F49)</f>
        <v>3612</v>
      </c>
      <c r="C49" s="6">
        <f>SUM(E49,G49)</f>
        <v>2162439</v>
      </c>
      <c r="D49" s="52">
        <v>3612</v>
      </c>
      <c r="E49" s="40">
        <v>2162439</v>
      </c>
      <c r="F49" s="39"/>
      <c r="G49" s="48"/>
    </row>
    <row r="50" spans="1:7" ht="20.25" customHeight="1" x14ac:dyDescent="0.15">
      <c r="A50" s="5" t="s">
        <v>149</v>
      </c>
      <c r="B50" s="6">
        <f t="shared" si="0"/>
        <v>0.2</v>
      </c>
      <c r="C50" s="6">
        <f t="shared" si="0"/>
        <v>4257</v>
      </c>
      <c r="D50" s="52"/>
      <c r="E50" s="40"/>
      <c r="F50" s="60">
        <v>0.2</v>
      </c>
      <c r="G50" s="48">
        <v>4257</v>
      </c>
    </row>
    <row r="51" spans="1:7" ht="20.25" customHeight="1" x14ac:dyDescent="0.15">
      <c r="A51" s="5" t="s">
        <v>139</v>
      </c>
      <c r="B51" s="6">
        <f t="shared" si="0"/>
        <v>26</v>
      </c>
      <c r="C51" s="6">
        <f t="shared" si="0"/>
        <v>14598</v>
      </c>
      <c r="D51" s="52">
        <v>26</v>
      </c>
      <c r="E51" s="40">
        <v>14598</v>
      </c>
      <c r="F51" s="39"/>
      <c r="G51" s="48"/>
    </row>
    <row r="52" spans="1:7" ht="20.25" customHeight="1" x14ac:dyDescent="0.15">
      <c r="A52" s="5" t="s">
        <v>80</v>
      </c>
      <c r="B52" s="6">
        <f t="shared" si="0"/>
        <v>60.6</v>
      </c>
      <c r="C52" s="6">
        <f t="shared" si="0"/>
        <v>100633</v>
      </c>
      <c r="D52" s="52">
        <v>60</v>
      </c>
      <c r="E52" s="40">
        <v>100566</v>
      </c>
      <c r="F52" s="49">
        <v>0.6</v>
      </c>
      <c r="G52" s="48">
        <v>67</v>
      </c>
    </row>
    <row r="53" spans="1:7" ht="20.25" customHeight="1" x14ac:dyDescent="0.15">
      <c r="A53" s="5" t="s">
        <v>81</v>
      </c>
      <c r="B53" s="6">
        <f t="shared" si="0"/>
        <v>2208</v>
      </c>
      <c r="C53" s="6">
        <f t="shared" si="0"/>
        <v>739626</v>
      </c>
      <c r="D53" s="52">
        <v>2186</v>
      </c>
      <c r="E53" s="40">
        <v>718381</v>
      </c>
      <c r="F53" s="39">
        <v>22</v>
      </c>
      <c r="G53" s="48">
        <v>21245</v>
      </c>
    </row>
    <row r="54" spans="1:7" ht="20.25" customHeight="1" x14ac:dyDescent="0.15">
      <c r="A54" s="47"/>
      <c r="B54" s="64">
        <f>SUM(B9:B53)</f>
        <v>95509.7</v>
      </c>
      <c r="C54" s="64">
        <f>SUM(C9:C53)</f>
        <v>16742142</v>
      </c>
      <c r="D54" s="2"/>
      <c r="E54" s="2"/>
      <c r="F54" s="2"/>
      <c r="G54" s="2"/>
    </row>
    <row r="55" spans="1:7" ht="20.25" customHeight="1" x14ac:dyDescent="0.15">
      <c r="A55" t="s">
        <v>147</v>
      </c>
    </row>
    <row r="56" spans="1:7" ht="20.25" customHeight="1" x14ac:dyDescent="0.15"/>
    <row r="57" spans="1:7" ht="20.25" customHeight="1" x14ac:dyDescent="0.15"/>
    <row r="58" spans="1:7" ht="20.25" customHeight="1" x14ac:dyDescent="0.15"/>
    <row r="59" spans="1:7" ht="20.25" customHeight="1" x14ac:dyDescent="0.15"/>
    <row r="60" spans="1:7" ht="20.25" customHeight="1" x14ac:dyDescent="0.15"/>
    <row r="61" spans="1:7" ht="20.25" customHeight="1" x14ac:dyDescent="0.15"/>
    <row r="62" spans="1:7" ht="20.25" customHeight="1" x14ac:dyDescent="0.15"/>
    <row r="63" spans="1:7" ht="20.25" customHeight="1" x14ac:dyDescent="0.15"/>
    <row r="64" spans="1:7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</sheetData>
  <mergeCells count="4">
    <mergeCell ref="A4:A6"/>
    <mergeCell ref="B4:C4"/>
    <mergeCell ref="D4:E4"/>
    <mergeCell ref="F4:G4"/>
  </mergeCells>
  <phoneticPr fontId="21"/>
  <pageMargins left="0.78740157480314965" right="0.78740157480314965" top="0.78740157480314965" bottom="0.78740157480314965" header="0.70866141732283472" footer="0.51181102362204722"/>
  <pageSetup paperSize="9" scale="70" orientation="portrait" horizontalDpi="300" verticalDpi="300" r:id="rId1"/>
  <headerFooter>
    <oddHeader>&amp;L第６章　水産業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28</vt:i4>
      </vt:variant>
    </vt:vector>
  </HeadingPairs>
  <TitlesOfParts>
    <vt:vector size="48" baseType="lpstr">
      <vt:lpstr>6-2（令和6年）</vt:lpstr>
      <vt:lpstr>6-2（令和5年）</vt:lpstr>
      <vt:lpstr>6-2（令和4年）</vt:lpstr>
      <vt:lpstr>6-2（令和3年）</vt:lpstr>
      <vt:lpstr>6-2（令和２年）</vt:lpstr>
      <vt:lpstr>6-2（平成31年⇒令和元年）</vt:lpstr>
      <vt:lpstr>6-2（平成30年）</vt:lpstr>
      <vt:lpstr>6-2（平成29年）</vt:lpstr>
      <vt:lpstr>6-2（平成２８年）</vt:lpstr>
      <vt:lpstr>6-2（平成２７年） </vt:lpstr>
      <vt:lpstr>6-2（平成２６年） </vt:lpstr>
      <vt:lpstr>6-2（平成２５年）</vt:lpstr>
      <vt:lpstr>6-2（平成２４年）</vt:lpstr>
      <vt:lpstr>6-2（平成２３年）</vt:lpstr>
      <vt:lpstr>6-2（平成２２年）</vt:lpstr>
      <vt:lpstr>6-2（平成２１年）</vt:lpstr>
      <vt:lpstr>6-2（平成２０年）</vt:lpstr>
      <vt:lpstr>6-2（平成１９年）</vt:lpstr>
      <vt:lpstr>6-2（平成１８年）</vt:lpstr>
      <vt:lpstr>6-2（旧石巻市）</vt:lpstr>
      <vt:lpstr>'6-2（旧石巻市）'!Print_Area</vt:lpstr>
      <vt:lpstr>'6-2（平成29年）'!Print_Area</vt:lpstr>
      <vt:lpstr>'6-2（平成30年）'!Print_Area</vt:lpstr>
      <vt:lpstr>'6-2（平成31年⇒令和元年）'!Print_Area</vt:lpstr>
      <vt:lpstr>'6-2（令和２年）'!Print_Area</vt:lpstr>
      <vt:lpstr>'6-2（令和3年）'!Print_Area</vt:lpstr>
      <vt:lpstr>'6-2（令和4年）'!Print_Area</vt:lpstr>
      <vt:lpstr>'6-2（令和5年）'!Print_Area</vt:lpstr>
      <vt:lpstr>'6-2（令和6年）'!Print_Area</vt:lpstr>
      <vt:lpstr>'6-2（平成１８年）'!Print_Titles</vt:lpstr>
      <vt:lpstr>'6-2（平成１９年）'!Print_Titles</vt:lpstr>
      <vt:lpstr>'6-2（平成２０年）'!Print_Titles</vt:lpstr>
      <vt:lpstr>'6-2（平成２１年）'!Print_Titles</vt:lpstr>
      <vt:lpstr>'6-2（平成２２年）'!Print_Titles</vt:lpstr>
      <vt:lpstr>'6-2（平成２３年）'!Print_Titles</vt:lpstr>
      <vt:lpstr>'6-2（平成２４年）'!Print_Titles</vt:lpstr>
      <vt:lpstr>'6-2（平成２５年）'!Print_Titles</vt:lpstr>
      <vt:lpstr>'6-2（平成２６年） '!Print_Titles</vt:lpstr>
      <vt:lpstr>'6-2（平成２７年） '!Print_Titles</vt:lpstr>
      <vt:lpstr>'6-2（平成２８年）'!Print_Titles</vt:lpstr>
      <vt:lpstr>'6-2（平成29年）'!Print_Titles</vt:lpstr>
      <vt:lpstr>'6-2（平成30年）'!Print_Titles</vt:lpstr>
      <vt:lpstr>'6-2（平成31年⇒令和元年）'!Print_Titles</vt:lpstr>
      <vt:lpstr>'6-2（令和２年）'!Print_Titles</vt:lpstr>
      <vt:lpstr>'6-2（令和3年）'!Print_Titles</vt:lpstr>
      <vt:lpstr>'6-2（令和4年）'!Print_Titles</vt:lpstr>
      <vt:lpstr>'6-2（令和5年）'!Print_Titles</vt:lpstr>
      <vt:lpstr>'6-2（令和6年）'!Print_Titles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2024-03-21T00:44:27Z</cp:lastPrinted>
  <dcterms:created xsi:type="dcterms:W3CDTF">2009-01-15T00:48:34Z</dcterms:created>
  <dcterms:modified xsi:type="dcterms:W3CDTF">2025-05-16T05:34:30Z</dcterms:modified>
</cp:coreProperties>
</file>