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0905" windowHeight="9600"/>
  </bookViews>
  <sheets>
    <sheet name="11-5（2) " sheetId="1" r:id="rId1"/>
  </sheets>
  <definedNames>
    <definedName name="_xlnm._FilterDatabase" localSheetId="0" hidden="1">'11-5（2) '!$A$5:$O$1033</definedName>
    <definedName name="_xlnm.Print_Area" localSheetId="0">'11-5（2) '!$A$2:$O$1035</definedName>
    <definedName name="_xlnm.Print_Titles" localSheetId="0">'11-5（2) '!$2:$5</definedName>
  </definedNames>
  <calcPr calcId="162913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D25" i="1"/>
  <c r="E24" i="1"/>
  <c r="F24" i="1"/>
  <c r="G24" i="1"/>
  <c r="H24" i="1"/>
  <c r="I24" i="1"/>
  <c r="J24" i="1"/>
  <c r="K24" i="1"/>
  <c r="L24" i="1"/>
  <c r="M24" i="1"/>
  <c r="N24" i="1"/>
  <c r="O24" i="1"/>
  <c r="D24" i="1"/>
  <c r="K1032" i="1"/>
  <c r="C1032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C1024" i="1"/>
  <c r="M1015" i="1"/>
  <c r="C1015" i="1"/>
  <c r="F1005" i="1"/>
  <c r="G1005" i="1"/>
  <c r="H1005" i="1"/>
  <c r="I1005" i="1"/>
  <c r="J1005" i="1"/>
  <c r="K1005" i="1"/>
  <c r="L1005" i="1"/>
  <c r="M1005" i="1"/>
  <c r="N1005" i="1"/>
  <c r="O1005" i="1"/>
  <c r="C100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C99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C985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C964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C943" i="1"/>
  <c r="L934" i="1"/>
  <c r="C934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C897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C889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C873" i="1"/>
  <c r="G864" i="1"/>
  <c r="H864" i="1"/>
  <c r="I864" i="1"/>
  <c r="J864" i="1"/>
  <c r="K864" i="1"/>
  <c r="L864" i="1"/>
  <c r="M864" i="1"/>
  <c r="N864" i="1"/>
  <c r="C864" i="1"/>
  <c r="C798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C792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C768" i="1"/>
  <c r="N709" i="1"/>
  <c r="C709" i="1"/>
  <c r="C697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C684" i="1"/>
  <c r="M651" i="1"/>
  <c r="C651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C643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C582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C539" i="1"/>
  <c r="K515" i="1"/>
  <c r="C515" i="1"/>
  <c r="J496" i="1"/>
  <c r="K496" i="1"/>
  <c r="C496" i="1"/>
  <c r="G477" i="1"/>
  <c r="H477" i="1"/>
  <c r="I477" i="1"/>
  <c r="J477" i="1"/>
  <c r="K477" i="1"/>
  <c r="L477" i="1"/>
  <c r="M477" i="1"/>
  <c r="N477" i="1"/>
  <c r="C477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C466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C439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C426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C408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C380" i="1"/>
  <c r="G361" i="1"/>
  <c r="H361" i="1"/>
  <c r="I361" i="1"/>
  <c r="J361" i="1"/>
  <c r="K361" i="1"/>
  <c r="L361" i="1"/>
  <c r="M361" i="1"/>
  <c r="C361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C353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C345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C337" i="1"/>
  <c r="K308" i="1"/>
  <c r="C308" i="1"/>
  <c r="L287" i="1"/>
  <c r="M26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J103" i="1"/>
  <c r="K103" i="1"/>
  <c r="D89" i="1"/>
  <c r="E89" i="1"/>
  <c r="F89" i="1"/>
  <c r="G89" i="1"/>
  <c r="H89" i="1"/>
  <c r="I89" i="1"/>
  <c r="J89" i="1"/>
  <c r="K89" i="1"/>
  <c r="L89" i="1"/>
  <c r="M89" i="1"/>
  <c r="N89" i="1"/>
  <c r="O89" i="1"/>
  <c r="K68" i="1"/>
  <c r="C69" i="1"/>
  <c r="D47" i="1"/>
  <c r="E47" i="1"/>
  <c r="F47" i="1"/>
  <c r="G47" i="1"/>
  <c r="H47" i="1"/>
  <c r="I47" i="1"/>
  <c r="J47" i="1"/>
  <c r="K47" i="1"/>
  <c r="L47" i="1"/>
  <c r="M47" i="1"/>
  <c r="N47" i="1"/>
  <c r="O47" i="1"/>
  <c r="C46" i="1"/>
  <c r="C387" i="1"/>
  <c r="C831" i="1"/>
  <c r="C830" i="1"/>
  <c r="C683" i="1"/>
  <c r="C25" i="1" l="1"/>
  <c r="D26" i="1" l="1"/>
  <c r="E26" i="1"/>
  <c r="F26" i="1"/>
  <c r="G26" i="1"/>
  <c r="H26" i="1"/>
  <c r="I26" i="1"/>
  <c r="J26" i="1"/>
  <c r="K26" i="1"/>
  <c r="L26" i="1"/>
  <c r="M26" i="1"/>
  <c r="N26" i="1"/>
  <c r="O26" i="1"/>
  <c r="C654" i="1"/>
  <c r="C655" i="1"/>
  <c r="C656" i="1"/>
  <c r="C657" i="1"/>
  <c r="C653" i="1"/>
  <c r="C652" i="1"/>
  <c r="C605" i="1"/>
  <c r="C606" i="1"/>
  <c r="C843" i="1"/>
  <c r="C844" i="1"/>
  <c r="C682" i="1"/>
  <c r="C770" i="1"/>
  <c r="C771" i="1"/>
  <c r="C1030" i="1" l="1"/>
  <c r="C1031" i="1"/>
  <c r="C1022" i="1"/>
  <c r="C1023" i="1"/>
  <c r="C1013" i="1"/>
  <c r="C1014" i="1"/>
  <c r="C1003" i="1"/>
  <c r="C1004" i="1"/>
  <c r="C993" i="1"/>
  <c r="C994" i="1"/>
  <c r="C983" i="1"/>
  <c r="C984" i="1"/>
  <c r="C962" i="1"/>
  <c r="C963" i="1"/>
  <c r="C941" i="1"/>
  <c r="C942" i="1"/>
  <c r="C932" i="1"/>
  <c r="C933" i="1"/>
  <c r="C895" i="1"/>
  <c r="C896" i="1"/>
  <c r="C887" i="1"/>
  <c r="C888" i="1"/>
  <c r="C879" i="1"/>
  <c r="C880" i="1"/>
  <c r="C871" i="1"/>
  <c r="C872" i="1"/>
  <c r="C862" i="1"/>
  <c r="C863" i="1"/>
  <c r="C821" i="1"/>
  <c r="C822" i="1"/>
  <c r="C818" i="1"/>
  <c r="C819" i="1"/>
  <c r="C790" i="1"/>
  <c r="C791" i="1"/>
  <c r="C766" i="1"/>
  <c r="C767" i="1"/>
  <c r="C746" i="1"/>
  <c r="C747" i="1"/>
  <c r="C732" i="1"/>
  <c r="C733" i="1"/>
  <c r="C707" i="1"/>
  <c r="C708" i="1"/>
  <c r="C695" i="1"/>
  <c r="C696" i="1"/>
  <c r="C649" i="1"/>
  <c r="C650" i="1"/>
  <c r="C641" i="1"/>
  <c r="C642" i="1"/>
  <c r="C580" i="1"/>
  <c r="C581" i="1"/>
  <c r="C537" i="1"/>
  <c r="C538" i="1"/>
  <c r="C513" i="1"/>
  <c r="C514" i="1"/>
  <c r="C494" i="1"/>
  <c r="C495" i="1"/>
  <c r="C475" i="1"/>
  <c r="C476" i="1"/>
  <c r="C464" i="1"/>
  <c r="C465" i="1"/>
  <c r="C444" i="1"/>
  <c r="C445" i="1"/>
  <c r="C441" i="1"/>
  <c r="C442" i="1"/>
  <c r="C437" i="1"/>
  <c r="C438" i="1"/>
  <c r="C424" i="1"/>
  <c r="C425" i="1"/>
  <c r="C406" i="1"/>
  <c r="C407" i="1"/>
  <c r="C385" i="1"/>
  <c r="C386" i="1"/>
  <c r="C382" i="1"/>
  <c r="C383" i="1"/>
  <c r="C378" i="1"/>
  <c r="C379" i="1"/>
  <c r="C367" i="1"/>
  <c r="C368" i="1"/>
  <c r="C369" i="1" s="1"/>
  <c r="C359" i="1"/>
  <c r="C360" i="1"/>
  <c r="C352" i="1"/>
  <c r="C351" i="1"/>
  <c r="C343" i="1"/>
  <c r="C344" i="1"/>
  <c r="C335" i="1"/>
  <c r="C336" i="1"/>
  <c r="C326" i="1"/>
  <c r="C327" i="1"/>
  <c r="C316" i="1"/>
  <c r="C317" i="1"/>
  <c r="C306" i="1"/>
  <c r="C307" i="1"/>
  <c r="C296" i="1"/>
  <c r="C285" i="1"/>
  <c r="C286" i="1"/>
  <c r="C287" i="1" s="1"/>
  <c r="C274" i="1"/>
  <c r="C265" i="1"/>
  <c r="C266" i="1"/>
  <c r="C267" i="1" s="1"/>
  <c r="C225" i="1"/>
  <c r="C226" i="1"/>
  <c r="C227" i="1" s="1"/>
  <c r="C204" i="1"/>
  <c r="C205" i="1"/>
  <c r="C206" i="1" s="1"/>
  <c r="C178" i="1"/>
  <c r="C179" i="1"/>
  <c r="C180" i="1" s="1"/>
  <c r="C157" i="1"/>
  <c r="C158" i="1"/>
  <c r="C159" i="1" s="1"/>
  <c r="C136" i="1"/>
  <c r="C137" i="1"/>
  <c r="C101" i="1"/>
  <c r="C102" i="1"/>
  <c r="C87" i="1"/>
  <c r="C88" i="1"/>
  <c r="C89" i="1" s="1"/>
  <c r="C66" i="1"/>
  <c r="C67" i="1"/>
  <c r="C68" i="1" s="1"/>
  <c r="C45" i="1"/>
  <c r="C47" i="1" s="1"/>
  <c r="C177" i="1"/>
  <c r="C228" i="1"/>
  <c r="C207" i="1"/>
  <c r="C90" i="1"/>
  <c r="C27" i="1"/>
  <c r="C28" i="1"/>
  <c r="C138" i="1" l="1"/>
  <c r="C103" i="1"/>
  <c r="C24" i="1"/>
  <c r="C26" i="1" s="1"/>
  <c r="C860" i="1"/>
  <c r="C731" i="1" l="1"/>
  <c r="E23" i="1" l="1"/>
  <c r="F23" i="1"/>
  <c r="G23" i="1"/>
  <c r="H23" i="1"/>
  <c r="I23" i="1"/>
  <c r="J23" i="1"/>
  <c r="K23" i="1"/>
  <c r="L23" i="1"/>
  <c r="M23" i="1"/>
  <c r="N23" i="1"/>
  <c r="O23" i="1"/>
  <c r="D23" i="1"/>
  <c r="C376" i="1"/>
  <c r="C271" i="1" l="1"/>
  <c r="C272" i="1"/>
  <c r="C273" i="1"/>
  <c r="C820" i="1"/>
  <c r="C823" i="1"/>
  <c r="C817" i="1"/>
  <c r="C769" i="1"/>
  <c r="C870" i="1" l="1"/>
  <c r="C745" i="1"/>
  <c r="C377" i="1"/>
  <c r="C443" i="1"/>
  <c r="C440" i="1"/>
  <c r="C384" i="1"/>
  <c r="C381" i="1"/>
  <c r="C1027" i="1"/>
  <c r="C1028" i="1"/>
  <c r="C1029" i="1"/>
  <c r="C982" i="1"/>
  <c r="C1021" i="1"/>
  <c r="C1010" i="1"/>
  <c r="C1011" i="1"/>
  <c r="C1012" i="1"/>
  <c r="C1002" i="1"/>
  <c r="C992" i="1"/>
  <c r="C894" i="1"/>
  <c r="C940" i="1"/>
  <c r="C961" i="1"/>
  <c r="C930" i="1" l="1"/>
  <c r="C931" i="1"/>
  <c r="C861" i="1"/>
  <c r="C859" i="1"/>
  <c r="C841" i="1"/>
  <c r="C842" i="1"/>
  <c r="C876" i="1"/>
  <c r="C877" i="1"/>
  <c r="C878" i="1"/>
  <c r="C886" i="1"/>
  <c r="C789" i="1"/>
  <c r="C765" i="1"/>
  <c r="C645" i="1" l="1"/>
  <c r="C511" i="1" l="1"/>
  <c r="C512" i="1"/>
  <c r="C261" i="1"/>
  <c r="C262" i="1"/>
  <c r="C263" i="1"/>
  <c r="C264" i="1"/>
  <c r="C703" i="1"/>
  <c r="C704" i="1"/>
  <c r="C705" i="1"/>
  <c r="C706" i="1"/>
  <c r="C693" i="1"/>
  <c r="C694" i="1"/>
  <c r="C681" i="1"/>
  <c r="C648" i="1"/>
  <c r="C640" i="1"/>
  <c r="C579" i="1"/>
  <c r="C536" i="1"/>
  <c r="C474" i="1"/>
  <c r="C436" i="1"/>
  <c r="C491" i="1"/>
  <c r="C492" i="1"/>
  <c r="C493" i="1"/>
  <c r="C462" i="1"/>
  <c r="C463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364" i="1"/>
  <c r="C365" i="1"/>
  <c r="C366" i="1"/>
  <c r="C334" i="1"/>
  <c r="C358" i="1"/>
  <c r="C350" i="1" l="1"/>
  <c r="C342" i="1"/>
  <c r="C325" i="1"/>
  <c r="C315" i="1"/>
  <c r="C314" i="1"/>
  <c r="C305" i="1"/>
  <c r="M372" i="1"/>
  <c r="C423" i="1"/>
  <c r="C405" i="1"/>
  <c r="C294" i="1"/>
  <c r="C295" i="1"/>
  <c r="C284" i="1"/>
  <c r="C242" i="1"/>
  <c r="C22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03" i="1"/>
  <c r="C156" i="1"/>
  <c r="C135" i="1"/>
  <c r="C100" i="1"/>
  <c r="C86" i="1"/>
  <c r="C65" i="1"/>
  <c r="C44" i="1"/>
  <c r="C43" i="1"/>
  <c r="C23" i="1"/>
  <c r="D117" i="1" l="1"/>
  <c r="E117" i="1"/>
  <c r="F117" i="1"/>
  <c r="G117" i="1"/>
  <c r="H117" i="1"/>
  <c r="I117" i="1"/>
  <c r="J117" i="1"/>
  <c r="K117" i="1"/>
  <c r="L117" i="1"/>
  <c r="M117" i="1"/>
  <c r="N117" i="1"/>
  <c r="O117" i="1"/>
  <c r="C22" i="1"/>
  <c r="C1020" i="1" l="1"/>
  <c r="C1001" i="1"/>
  <c r="C991" i="1"/>
  <c r="C981" i="1"/>
  <c r="C960" i="1"/>
  <c r="C939" i="1"/>
  <c r="C893" i="1"/>
  <c r="C885" i="1"/>
  <c r="C869" i="1"/>
  <c r="C814" i="1"/>
  <c r="C815" i="1"/>
  <c r="C788" i="1" l="1"/>
  <c r="C764" i="1"/>
  <c r="C680" i="1"/>
  <c r="C647" i="1" l="1"/>
  <c r="C639" i="1"/>
  <c r="C578" i="1"/>
  <c r="C535" i="1"/>
  <c r="C473" i="1"/>
  <c r="C435" i="1"/>
  <c r="C422" i="1"/>
  <c r="C404" i="1"/>
  <c r="C357" i="1"/>
  <c r="C349" i="1"/>
  <c r="C341" i="1"/>
  <c r="C333" i="1"/>
  <c r="C323" i="1"/>
  <c r="C324" i="1"/>
  <c r="C283" i="1"/>
  <c r="C219" i="1" l="1"/>
  <c r="C244" i="1" l="1"/>
  <c r="C241" i="1"/>
  <c r="C243" i="1" s="1"/>
  <c r="C223" i="1"/>
  <c r="C202" i="1"/>
  <c r="C176" i="1"/>
  <c r="C155" i="1"/>
  <c r="C134" i="1"/>
  <c r="C99" i="1"/>
  <c r="C85" i="1"/>
  <c r="C64" i="1"/>
  <c r="C1019" i="1" l="1"/>
  <c r="C1000" i="1"/>
  <c r="C990" i="1"/>
  <c r="C980" i="1"/>
  <c r="C959" i="1"/>
  <c r="C938" i="1"/>
  <c r="C929" i="1"/>
  <c r="C892" i="1"/>
  <c r="C884" i="1"/>
  <c r="C868" i="1"/>
  <c r="C840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C797" i="1"/>
  <c r="C787" i="1"/>
  <c r="C763" i="1"/>
  <c r="K744" i="1"/>
  <c r="L744" i="1"/>
  <c r="J744" i="1"/>
  <c r="C692" i="1"/>
  <c r="O679" i="1" l="1"/>
  <c r="N679" i="1"/>
  <c r="M679" i="1"/>
  <c r="L679" i="1"/>
  <c r="K679" i="1"/>
  <c r="J679" i="1"/>
  <c r="G679" i="1"/>
  <c r="I679" i="1"/>
  <c r="H679" i="1"/>
  <c r="F679" i="1" l="1"/>
  <c r="E679" i="1"/>
  <c r="D679" i="1"/>
  <c r="C637" i="1"/>
  <c r="C638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C593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C587" i="1"/>
  <c r="C577" i="1"/>
  <c r="C534" i="1"/>
  <c r="C510" i="1"/>
  <c r="C461" i="1"/>
  <c r="C434" i="1"/>
  <c r="C421" i="1"/>
  <c r="C403" i="1"/>
  <c r="C356" i="1"/>
  <c r="C348" i="1"/>
  <c r="C340" i="1"/>
  <c r="C332" i="1"/>
  <c r="C313" i="1"/>
  <c r="C293" i="1"/>
  <c r="C292" i="1"/>
  <c r="C282" i="1"/>
  <c r="C240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C233" i="1"/>
  <c r="C222" i="1"/>
  <c r="C201" i="1"/>
  <c r="C175" i="1"/>
  <c r="C154" i="1"/>
  <c r="C133" i="1"/>
  <c r="C98" i="1"/>
  <c r="C84" i="1"/>
  <c r="C63" i="1"/>
  <c r="C42" i="1"/>
  <c r="C21" i="1"/>
  <c r="C679" i="1" l="1"/>
  <c r="M913" i="1"/>
  <c r="C912" i="1"/>
  <c r="C1026" i="1" l="1"/>
  <c r="C1018" i="1"/>
  <c r="C1009" i="1"/>
  <c r="C999" i="1"/>
  <c r="C989" i="1"/>
  <c r="C979" i="1"/>
  <c r="C958" i="1"/>
  <c r="C937" i="1"/>
  <c r="C928" i="1"/>
  <c r="C891" i="1" l="1"/>
  <c r="C883" i="1"/>
  <c r="C875" i="1"/>
  <c r="C867" i="1"/>
  <c r="C858" i="1"/>
  <c r="C839" i="1"/>
  <c r="C813" i="1"/>
  <c r="C796" i="1"/>
  <c r="C786" i="1"/>
  <c r="C762" i="1"/>
  <c r="C742" i="1"/>
  <c r="C744" i="1" s="1"/>
  <c r="C691" i="1"/>
  <c r="C678" i="1"/>
  <c r="C592" i="1"/>
  <c r="C594" i="1" s="1"/>
  <c r="C586" i="1"/>
  <c r="C588" i="1" s="1"/>
  <c r="C543" i="1"/>
  <c r="C533" i="1"/>
  <c r="C509" i="1"/>
  <c r="C490" i="1"/>
  <c r="C460" i="1"/>
  <c r="C420" i="1"/>
  <c r="C402" i="1"/>
  <c r="N375" i="1"/>
  <c r="C374" i="1"/>
  <c r="C270" i="1" l="1"/>
  <c r="C363" i="1"/>
  <c r="C355" i="1"/>
  <c r="C347" i="1" l="1"/>
  <c r="C339" i="1"/>
  <c r="C312" i="1"/>
  <c r="C281" i="1"/>
  <c r="C302" i="1"/>
  <c r="C331" i="1"/>
  <c r="C322" i="1"/>
  <c r="C239" i="1"/>
  <c r="C232" i="1"/>
  <c r="C234" i="1" s="1"/>
  <c r="C221" i="1"/>
  <c r="C200" i="1"/>
  <c r="C174" i="1"/>
  <c r="C153" i="1" l="1"/>
  <c r="C132" i="1"/>
  <c r="C97" i="1"/>
  <c r="C83" i="1"/>
  <c r="C62" i="1"/>
  <c r="C41" i="1"/>
  <c r="C20" i="1"/>
  <c r="C269" i="1" l="1"/>
  <c r="C370" i="1"/>
  <c r="C372" i="1" s="1"/>
  <c r="C19" i="1" l="1"/>
  <c r="C1025" i="1"/>
  <c r="C646" i="1" l="1"/>
  <c r="C866" i="1"/>
  <c r="C874" i="1"/>
  <c r="C882" i="1"/>
  <c r="C890" i="1"/>
  <c r="C373" i="1"/>
  <c r="C375" i="1" s="1"/>
  <c r="C330" i="1"/>
  <c r="C338" i="1"/>
  <c r="C346" i="1"/>
  <c r="C354" i="1"/>
  <c r="C362" i="1"/>
  <c r="C1017" i="1"/>
  <c r="C1008" i="1"/>
  <c r="C998" i="1"/>
  <c r="C988" i="1"/>
  <c r="C978" i="1"/>
  <c r="C957" i="1"/>
  <c r="C936" i="1"/>
  <c r="C927" i="1"/>
  <c r="C911" i="1"/>
  <c r="C913" i="1" s="1"/>
  <c r="C857" i="1"/>
  <c r="C741" i="1"/>
  <c r="C838" i="1"/>
  <c r="C812" i="1"/>
  <c r="C795" i="1"/>
  <c r="C785" i="1"/>
  <c r="C761" i="1"/>
  <c r="C702" i="1"/>
  <c r="C690" i="1"/>
  <c r="C636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C597" i="1"/>
  <c r="C591" i="1"/>
  <c r="C585" i="1"/>
  <c r="C542" i="1"/>
  <c r="C544" i="1" s="1"/>
  <c r="C532" i="1"/>
  <c r="C508" i="1"/>
  <c r="C489" i="1"/>
  <c r="C459" i="1"/>
  <c r="C419" i="1"/>
  <c r="C401" i="1"/>
  <c r="C321" i="1"/>
  <c r="C311" i="1"/>
  <c r="C301" i="1"/>
  <c r="C291" i="1"/>
  <c r="C280" i="1"/>
  <c r="C260" i="1"/>
  <c r="C238" i="1"/>
  <c r="C231" i="1"/>
  <c r="C220" i="1"/>
  <c r="C199" i="1"/>
  <c r="C173" i="1"/>
  <c r="C152" i="1"/>
  <c r="C131" i="1"/>
  <c r="C96" i="1"/>
  <c r="C82" i="1"/>
  <c r="C61" i="1"/>
  <c r="C40" i="1"/>
  <c r="C677" i="1" l="1"/>
  <c r="C1016" i="1"/>
  <c r="C935" i="1"/>
  <c r="C319" i="1"/>
  <c r="C320" i="1"/>
  <c r="C676" i="1"/>
  <c r="C1007" i="1" l="1"/>
  <c r="C997" i="1"/>
  <c r="C987" i="1"/>
  <c r="C977" i="1"/>
  <c r="C956" i="1"/>
  <c r="C926" i="1"/>
  <c r="C910" i="1"/>
  <c r="C856" i="1"/>
  <c r="C811" i="1"/>
  <c r="C794" i="1"/>
  <c r="C784" i="1"/>
  <c r="C76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C729" i="1"/>
  <c r="C701" i="1"/>
  <c r="C689" i="1"/>
  <c r="C635" i="1"/>
  <c r="C596" i="1"/>
  <c r="C598" i="1" s="1"/>
  <c r="C590" i="1"/>
  <c r="C584" i="1"/>
  <c r="C541" i="1"/>
  <c r="C530" i="1"/>
  <c r="C531" i="1"/>
  <c r="C507" i="1"/>
  <c r="C488" i="1"/>
  <c r="C458" i="1"/>
  <c r="C418" i="1"/>
  <c r="C400" i="1"/>
  <c r="C310" i="1"/>
  <c r="C300" i="1"/>
  <c r="C290" i="1"/>
  <c r="C279" i="1"/>
  <c r="C259" i="1"/>
  <c r="C237" i="1"/>
  <c r="C230" i="1"/>
  <c r="C198" i="1"/>
  <c r="C172" i="1"/>
  <c r="C151" i="1"/>
  <c r="C130" i="1"/>
  <c r="C116" i="1"/>
  <c r="C81" i="1"/>
  <c r="C60" i="1"/>
  <c r="C39" i="1"/>
  <c r="C18" i="1"/>
  <c r="O12" i="1" l="1"/>
  <c r="N12" i="1"/>
  <c r="M12" i="1"/>
  <c r="L12" i="1"/>
  <c r="K12" i="1"/>
  <c r="J12" i="1"/>
  <c r="I12" i="1"/>
  <c r="H12" i="1"/>
  <c r="G12" i="1"/>
  <c r="F12" i="1"/>
  <c r="E12" i="1"/>
  <c r="D12" i="1"/>
  <c r="O13" i="1" l="1"/>
  <c r="N13" i="1"/>
  <c r="M13" i="1"/>
  <c r="L13" i="1"/>
  <c r="K13" i="1"/>
  <c r="J13" i="1"/>
  <c r="I13" i="1"/>
  <c r="H13" i="1"/>
  <c r="G13" i="1"/>
  <c r="F13" i="1"/>
  <c r="E13" i="1"/>
  <c r="D13" i="1"/>
  <c r="C996" i="1"/>
  <c r="C986" i="1"/>
  <c r="C329" i="1"/>
  <c r="C1006" i="1"/>
  <c r="C793" i="1"/>
  <c r="C595" i="1"/>
  <c r="C589" i="1"/>
  <c r="C583" i="1"/>
  <c r="C540" i="1"/>
  <c r="C309" i="1"/>
  <c r="M634" i="1"/>
  <c r="M633" i="1"/>
  <c r="C229" i="1"/>
  <c r="C299" i="1"/>
  <c r="C298" i="1"/>
  <c r="C236" i="1"/>
  <c r="C235" i="1"/>
  <c r="C289" i="1"/>
  <c r="C288" i="1"/>
  <c r="C278" i="1"/>
  <c r="C277" i="1"/>
  <c r="C276" i="1"/>
  <c r="O416" i="1" l="1"/>
  <c r="O16" i="1" s="1"/>
  <c r="N416" i="1"/>
  <c r="N16" i="1" s="1"/>
  <c r="M416" i="1"/>
  <c r="M16" i="1" s="1"/>
  <c r="L416" i="1"/>
  <c r="L16" i="1" s="1"/>
  <c r="K416" i="1"/>
  <c r="K16" i="1" s="1"/>
  <c r="J416" i="1"/>
  <c r="J16" i="1" s="1"/>
  <c r="I416" i="1"/>
  <c r="I16" i="1" s="1"/>
  <c r="H416" i="1"/>
  <c r="H16" i="1" s="1"/>
  <c r="G416" i="1"/>
  <c r="G16" i="1" s="1"/>
  <c r="F416" i="1"/>
  <c r="F16" i="1" s="1"/>
  <c r="E416" i="1"/>
  <c r="E16" i="1" s="1"/>
  <c r="D416" i="1"/>
  <c r="D16" i="1" s="1"/>
  <c r="C16" i="1" l="1"/>
  <c r="C924" i="1"/>
  <c r="C925" i="1"/>
  <c r="C955" i="1"/>
  <c r="C976" i="1"/>
  <c r="C909" i="1"/>
  <c r="C855" i="1"/>
  <c r="C810" i="1"/>
  <c r="C783" i="1"/>
  <c r="C759" i="1"/>
  <c r="C728" i="1"/>
  <c r="C730" i="1" s="1"/>
  <c r="C700" i="1"/>
  <c r="C688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34" i="1"/>
  <c r="C506" i="1"/>
  <c r="C487" i="1"/>
  <c r="C457" i="1"/>
  <c r="C417" i="1"/>
  <c r="C399" i="1"/>
  <c r="C258" i="1"/>
  <c r="C218" i="1"/>
  <c r="C197" i="1"/>
  <c r="C171" i="1"/>
  <c r="C150" i="1"/>
  <c r="C129" i="1"/>
  <c r="C115" i="1"/>
  <c r="C117" i="1" s="1"/>
  <c r="C80" i="1"/>
  <c r="C59" i="1"/>
  <c r="C38" i="1"/>
  <c r="C616" i="1"/>
  <c r="M617" i="1"/>
  <c r="E17" i="1" l="1"/>
  <c r="I17" i="1"/>
  <c r="M17" i="1"/>
  <c r="F17" i="1"/>
  <c r="J17" i="1"/>
  <c r="N17" i="1"/>
  <c r="G17" i="1"/>
  <c r="K17" i="1"/>
  <c r="O17" i="1"/>
  <c r="D17" i="1"/>
  <c r="H17" i="1"/>
  <c r="L17" i="1"/>
  <c r="C675" i="1"/>
  <c r="C809" i="1"/>
  <c r="C17" i="1" l="1"/>
  <c r="C699" i="1"/>
  <c r="C687" i="1"/>
  <c r="C975" i="1" l="1"/>
  <c r="C954" i="1"/>
  <c r="C908" i="1"/>
  <c r="C854" i="1"/>
  <c r="C782" i="1"/>
  <c r="C758" i="1"/>
  <c r="C727" i="1"/>
  <c r="C674" i="1"/>
  <c r="C633" i="1"/>
  <c r="C615" i="1"/>
  <c r="C617" i="1" s="1"/>
  <c r="C529" i="1"/>
  <c r="C505" i="1"/>
  <c r="C486" i="1"/>
  <c r="C467" i="1"/>
  <c r="C468" i="1"/>
  <c r="C469" i="1"/>
  <c r="C470" i="1"/>
  <c r="C471" i="1"/>
  <c r="C472" i="1"/>
  <c r="C478" i="1"/>
  <c r="C479" i="1"/>
  <c r="C480" i="1"/>
  <c r="C481" i="1"/>
  <c r="C482" i="1"/>
  <c r="C483" i="1"/>
  <c r="C484" i="1"/>
  <c r="C485" i="1"/>
  <c r="C456" i="1"/>
  <c r="C416" i="1"/>
  <c r="C398" i="1"/>
  <c r="C257" i="1"/>
  <c r="C217" i="1"/>
  <c r="C196" i="1"/>
  <c r="C170" i="1"/>
  <c r="C149" i="1"/>
  <c r="C128" i="1"/>
  <c r="C79" i="1"/>
  <c r="C114" i="1"/>
  <c r="C58" i="1"/>
  <c r="C37" i="1"/>
  <c r="C35" i="1"/>
  <c r="D14" i="1"/>
  <c r="C77" i="1"/>
  <c r="C126" i="1"/>
  <c r="C147" i="1"/>
  <c r="C168" i="1"/>
  <c r="C194" i="1"/>
  <c r="C215" i="1"/>
  <c r="C250" i="1"/>
  <c r="C254" i="1"/>
  <c r="C268" i="1"/>
  <c r="C396" i="1"/>
  <c r="C454" i="1"/>
  <c r="C503" i="1"/>
  <c r="C527" i="1"/>
  <c r="C613" i="1"/>
  <c r="C631" i="1"/>
  <c r="C672" i="1"/>
  <c r="C725" i="1"/>
  <c r="C756" i="1"/>
  <c r="C780" i="1"/>
  <c r="C852" i="1"/>
  <c r="C906" i="1"/>
  <c r="C922" i="1"/>
  <c r="C952" i="1"/>
  <c r="C973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C249" i="1"/>
  <c r="D15" i="1"/>
  <c r="C974" i="1"/>
  <c r="C953" i="1"/>
  <c r="C923" i="1"/>
  <c r="C853" i="1"/>
  <c r="C781" i="1"/>
  <c r="C757" i="1"/>
  <c r="C740" i="1"/>
  <c r="C726" i="1"/>
  <c r="C673" i="1"/>
  <c r="C632" i="1"/>
  <c r="C614" i="1"/>
  <c r="C504" i="1"/>
  <c r="C455" i="1"/>
  <c r="C415" i="1"/>
  <c r="C397" i="1"/>
  <c r="C255" i="1"/>
  <c r="C251" i="1"/>
  <c r="C216" i="1"/>
  <c r="C195" i="1"/>
  <c r="C169" i="1"/>
  <c r="C148" i="1"/>
  <c r="C127" i="1"/>
  <c r="C113" i="1"/>
  <c r="C78" i="1"/>
  <c r="C57" i="1"/>
  <c r="C36" i="1"/>
  <c r="C686" i="1"/>
  <c r="C698" i="1"/>
  <c r="C256" i="1"/>
  <c r="C865" i="1"/>
  <c r="C528" i="1"/>
  <c r="C907" i="1"/>
  <c r="C118" i="1"/>
  <c r="C13" i="1"/>
  <c r="C644" i="1"/>
  <c r="C630" i="1"/>
  <c r="C253" i="1"/>
  <c r="C395" i="1"/>
  <c r="C452" i="1"/>
  <c r="C453" i="1"/>
  <c r="C972" i="1"/>
  <c r="C951" i="1"/>
  <c r="C920" i="1"/>
  <c r="C921" i="1"/>
  <c r="C904" i="1"/>
  <c r="C905" i="1"/>
  <c r="C779" i="1"/>
  <c r="C755" i="1"/>
  <c r="C724" i="1"/>
  <c r="C671" i="1"/>
  <c r="C214" i="1"/>
  <c r="C193" i="1"/>
  <c r="C167" i="1"/>
  <c r="C146" i="1"/>
  <c r="C125" i="1"/>
  <c r="C111" i="1"/>
  <c r="C76" i="1"/>
  <c r="C55" i="1"/>
  <c r="C34" i="1"/>
  <c r="C685" i="1"/>
  <c r="C526" i="1"/>
  <c r="C433" i="1"/>
  <c r="C394" i="1"/>
  <c r="C829" i="1"/>
  <c r="C805" i="1"/>
  <c r="C778" i="1"/>
  <c r="C754" i="1"/>
  <c r="C723" i="1"/>
  <c r="C716" i="1"/>
  <c r="C971" i="1"/>
  <c r="C950" i="1"/>
  <c r="C562" i="1"/>
  <c r="C555" i="1"/>
  <c r="C576" i="1"/>
  <c r="C569" i="1"/>
  <c r="C670" i="1"/>
  <c r="C252" i="1"/>
  <c r="C166" i="1"/>
  <c r="C124" i="1"/>
  <c r="C213" i="1"/>
  <c r="C192" i="1"/>
  <c r="C145" i="1"/>
  <c r="C110" i="1"/>
  <c r="C75" i="1"/>
  <c r="C54" i="1"/>
  <c r="C33" i="1"/>
  <c r="E11" i="1"/>
  <c r="F11" i="1"/>
  <c r="G11" i="1"/>
  <c r="H11" i="1"/>
  <c r="I11" i="1"/>
  <c r="J11" i="1"/>
  <c r="K11" i="1"/>
  <c r="L11" i="1"/>
  <c r="M11" i="1"/>
  <c r="N11" i="1"/>
  <c r="O11" i="1"/>
  <c r="D11" i="1"/>
  <c r="D10" i="1"/>
  <c r="C502" i="1"/>
  <c r="C247" i="1"/>
  <c r="C248" i="1"/>
  <c r="C837" i="1"/>
  <c r="C903" i="1"/>
  <c r="C919" i="1"/>
  <c r="C804" i="1"/>
  <c r="C561" i="1"/>
  <c r="C246" i="1"/>
  <c r="C623" i="1"/>
  <c r="C629" i="1"/>
  <c r="C612" i="1"/>
  <c r="C828" i="1"/>
  <c r="C970" i="1"/>
  <c r="C669" i="1"/>
  <c r="C777" i="1"/>
  <c r="C525" i="1"/>
  <c r="C414" i="1"/>
  <c r="C851" i="1"/>
  <c r="C753" i="1"/>
  <c r="C604" i="1"/>
  <c r="C554" i="1"/>
  <c r="C663" i="1"/>
  <c r="C165" i="1"/>
  <c r="C123" i="1"/>
  <c r="C95" i="1"/>
  <c r="C739" i="1"/>
  <c r="C575" i="1"/>
  <c r="C568" i="1"/>
  <c r="C212" i="1"/>
  <c r="C432" i="1"/>
  <c r="C722" i="1"/>
  <c r="C191" i="1"/>
  <c r="C144" i="1"/>
  <c r="C451" i="1"/>
  <c r="C393" i="1"/>
  <c r="C715" i="1"/>
  <c r="C949" i="1"/>
  <c r="C109" i="1"/>
  <c r="C74" i="1"/>
  <c r="C53" i="1"/>
  <c r="C32" i="1"/>
  <c r="G10" i="1"/>
  <c r="E10" i="1"/>
  <c r="F10" i="1"/>
  <c r="H10" i="1"/>
  <c r="I10" i="1"/>
  <c r="J10" i="1"/>
  <c r="K10" i="1"/>
  <c r="L10" i="1"/>
  <c r="M10" i="1"/>
  <c r="N10" i="1"/>
  <c r="O10" i="1"/>
  <c r="C245" i="1"/>
  <c r="C548" i="1"/>
  <c r="C969" i="1"/>
  <c r="C948" i="1"/>
  <c r="C918" i="1"/>
  <c r="C902" i="1"/>
  <c r="C850" i="1"/>
  <c r="C836" i="1"/>
  <c r="C827" i="1"/>
  <c r="C803" i="1"/>
  <c r="C776" i="1"/>
  <c r="C752" i="1"/>
  <c r="C738" i="1"/>
  <c r="C721" i="1"/>
  <c r="C714" i="1"/>
  <c r="C668" i="1"/>
  <c r="C662" i="1"/>
  <c r="C628" i="1"/>
  <c r="C622" i="1"/>
  <c r="C611" i="1"/>
  <c r="C603" i="1"/>
  <c r="C574" i="1"/>
  <c r="C567" i="1"/>
  <c r="C560" i="1"/>
  <c r="C553" i="1"/>
  <c r="C524" i="1"/>
  <c r="C501" i="1"/>
  <c r="C450" i="1"/>
  <c r="C431" i="1"/>
  <c r="C413" i="1"/>
  <c r="C392" i="1"/>
  <c r="C190" i="1"/>
  <c r="C211" i="1"/>
  <c r="C185" i="1"/>
  <c r="C164" i="1"/>
  <c r="C143" i="1"/>
  <c r="C122" i="1"/>
  <c r="C108" i="1"/>
  <c r="C94" i="1"/>
  <c r="C73" i="1"/>
  <c r="C31" i="1"/>
  <c r="E9" i="1"/>
  <c r="C52" i="1"/>
  <c r="F9" i="1"/>
  <c r="G9" i="1"/>
  <c r="H9" i="1"/>
  <c r="I9" i="1"/>
  <c r="J9" i="1"/>
  <c r="K9" i="1"/>
  <c r="L9" i="1"/>
  <c r="M9" i="1"/>
  <c r="N9" i="1"/>
  <c r="O9" i="1"/>
  <c r="D9" i="1"/>
  <c r="E8" i="1"/>
  <c r="F8" i="1"/>
  <c r="G8" i="1"/>
  <c r="H8" i="1"/>
  <c r="I8" i="1"/>
  <c r="J8" i="1"/>
  <c r="K8" i="1"/>
  <c r="L8" i="1"/>
  <c r="M8" i="1"/>
  <c r="N8" i="1"/>
  <c r="O8" i="1"/>
  <c r="D8" i="1"/>
  <c r="D6" i="1"/>
  <c r="E7" i="1"/>
  <c r="F7" i="1"/>
  <c r="G7" i="1"/>
  <c r="H7" i="1"/>
  <c r="I7" i="1"/>
  <c r="J7" i="1"/>
  <c r="K7" i="1"/>
  <c r="L7" i="1"/>
  <c r="M7" i="1"/>
  <c r="N7" i="1"/>
  <c r="O7" i="1"/>
  <c r="D7" i="1"/>
  <c r="C1033" i="1"/>
  <c r="C661" i="1"/>
  <c r="C547" i="1"/>
  <c r="C968" i="1"/>
  <c r="C947" i="1"/>
  <c r="C917" i="1"/>
  <c r="C901" i="1"/>
  <c r="C849" i="1"/>
  <c r="C835" i="1"/>
  <c r="C826" i="1"/>
  <c r="C802" i="1"/>
  <c r="C775" i="1"/>
  <c r="C751" i="1"/>
  <c r="C737" i="1"/>
  <c r="C720" i="1"/>
  <c r="C713" i="1"/>
  <c r="C667" i="1"/>
  <c r="C627" i="1"/>
  <c r="C621" i="1"/>
  <c r="C610" i="1"/>
  <c r="C602" i="1"/>
  <c r="C573" i="1"/>
  <c r="C566" i="1"/>
  <c r="C559" i="1"/>
  <c r="C552" i="1"/>
  <c r="C523" i="1"/>
  <c r="C500" i="1"/>
  <c r="C449" i="1"/>
  <c r="C430" i="1"/>
  <c r="C412" i="1"/>
  <c r="C391" i="1"/>
  <c r="C210" i="1"/>
  <c r="C189" i="1"/>
  <c r="C184" i="1"/>
  <c r="C163" i="1"/>
  <c r="C142" i="1"/>
  <c r="C121" i="1"/>
  <c r="C107" i="1"/>
  <c r="C93" i="1"/>
  <c r="C72" i="1"/>
  <c r="C51" i="1"/>
  <c r="C30" i="1"/>
  <c r="E6" i="1"/>
  <c r="F6" i="1"/>
  <c r="G6" i="1"/>
  <c r="H6" i="1"/>
  <c r="I6" i="1"/>
  <c r="J6" i="1"/>
  <c r="K6" i="1"/>
  <c r="L6" i="1"/>
  <c r="M6" i="1"/>
  <c r="N6" i="1"/>
  <c r="O6" i="1"/>
  <c r="C29" i="1"/>
  <c r="C48" i="1"/>
  <c r="C49" i="1"/>
  <c r="C50" i="1"/>
  <c r="C70" i="1"/>
  <c r="C71" i="1"/>
  <c r="C91" i="1"/>
  <c r="C92" i="1"/>
  <c r="C104" i="1"/>
  <c r="C105" i="1"/>
  <c r="C106" i="1"/>
  <c r="C119" i="1"/>
  <c r="C120" i="1"/>
  <c r="C139" i="1"/>
  <c r="C140" i="1"/>
  <c r="C141" i="1"/>
  <c r="C160" i="1"/>
  <c r="C161" i="1"/>
  <c r="C162" i="1"/>
  <c r="C181" i="1"/>
  <c r="C182" i="1"/>
  <c r="C183" i="1"/>
  <c r="C186" i="1"/>
  <c r="C187" i="1"/>
  <c r="C188" i="1"/>
  <c r="C208" i="1"/>
  <c r="C209" i="1"/>
  <c r="C388" i="1"/>
  <c r="C389" i="1"/>
  <c r="C390" i="1"/>
  <c r="C409" i="1"/>
  <c r="C410" i="1"/>
  <c r="C411" i="1"/>
  <c r="C427" i="1"/>
  <c r="C428" i="1"/>
  <c r="C429" i="1"/>
  <c r="C446" i="1"/>
  <c r="C447" i="1"/>
  <c r="C448" i="1"/>
  <c r="C497" i="1"/>
  <c r="C498" i="1"/>
  <c r="C499" i="1"/>
  <c r="C516" i="1"/>
  <c r="C517" i="1"/>
  <c r="C518" i="1"/>
  <c r="C519" i="1"/>
  <c r="C520" i="1"/>
  <c r="C521" i="1"/>
  <c r="C522" i="1"/>
  <c r="C545" i="1"/>
  <c r="C546" i="1"/>
  <c r="C549" i="1"/>
  <c r="C550" i="1"/>
  <c r="C551" i="1"/>
  <c r="C556" i="1"/>
  <c r="C557" i="1"/>
  <c r="C558" i="1"/>
  <c r="C563" i="1"/>
  <c r="C564" i="1"/>
  <c r="C565" i="1"/>
  <c r="C570" i="1"/>
  <c r="C571" i="1"/>
  <c r="C572" i="1"/>
  <c r="C599" i="1"/>
  <c r="C600" i="1"/>
  <c r="C601" i="1"/>
  <c r="C607" i="1"/>
  <c r="C608" i="1"/>
  <c r="C609" i="1"/>
  <c r="C618" i="1"/>
  <c r="C619" i="1"/>
  <c r="C620" i="1"/>
  <c r="C624" i="1"/>
  <c r="C625" i="1"/>
  <c r="C626" i="1"/>
  <c r="C658" i="1"/>
  <c r="C659" i="1"/>
  <c r="C660" i="1"/>
  <c r="C664" i="1"/>
  <c r="C665" i="1"/>
  <c r="C666" i="1"/>
  <c r="C710" i="1"/>
  <c r="C711" i="1"/>
  <c r="C712" i="1"/>
  <c r="C717" i="1"/>
  <c r="C718" i="1"/>
  <c r="C719" i="1"/>
  <c r="C734" i="1"/>
  <c r="C735" i="1"/>
  <c r="C736" i="1"/>
  <c r="C748" i="1"/>
  <c r="C749" i="1"/>
  <c r="C750" i="1"/>
  <c r="C772" i="1"/>
  <c r="C773" i="1"/>
  <c r="C774" i="1"/>
  <c r="C799" i="1"/>
  <c r="C800" i="1"/>
  <c r="C801" i="1"/>
  <c r="C824" i="1"/>
  <c r="C825" i="1"/>
  <c r="C832" i="1"/>
  <c r="C833" i="1"/>
  <c r="C834" i="1"/>
  <c r="C846" i="1"/>
  <c r="C847" i="1"/>
  <c r="C848" i="1"/>
  <c r="C898" i="1"/>
  <c r="C899" i="1"/>
  <c r="C900" i="1"/>
  <c r="C914" i="1"/>
  <c r="C915" i="1"/>
  <c r="C916" i="1"/>
  <c r="C944" i="1"/>
  <c r="C945" i="1"/>
  <c r="C946" i="1"/>
  <c r="C965" i="1"/>
  <c r="C966" i="1"/>
  <c r="C967" i="1"/>
  <c r="C8" i="1" l="1"/>
  <c r="C9" i="1"/>
  <c r="C11" i="1"/>
  <c r="C14" i="1"/>
  <c r="C15" i="1"/>
  <c r="C6" i="1"/>
  <c r="C10" i="1"/>
  <c r="C7" i="1"/>
  <c r="C12" i="1"/>
</calcChain>
</file>

<file path=xl/sharedStrings.xml><?xml version="1.0" encoding="utf-8"?>
<sst xmlns="http://schemas.openxmlformats.org/spreadsheetml/2006/main" count="1531" uniqueCount="194">
  <si>
    <t>５．観光客入込数調べ（推計）</t>
    <rPh sb="2" eb="5">
      <t>カンコウキャク</t>
    </rPh>
    <rPh sb="5" eb="6">
      <t>イ</t>
    </rPh>
    <rPh sb="6" eb="7">
      <t>コ</t>
    </rPh>
    <rPh sb="7" eb="8">
      <t>スウ</t>
    </rPh>
    <rPh sb="8" eb="9">
      <t>シラ</t>
    </rPh>
    <rPh sb="11" eb="13">
      <t>スイケイ</t>
    </rPh>
    <phoneticPr fontId="19"/>
  </si>
  <si>
    <t>（2）月別</t>
    <rPh sb="3" eb="5">
      <t>ツキベツ</t>
    </rPh>
    <phoneticPr fontId="19"/>
  </si>
  <si>
    <t>地区名</t>
    <rPh sb="0" eb="3">
      <t>チクメイ</t>
    </rPh>
    <phoneticPr fontId="19"/>
  </si>
  <si>
    <t>総数</t>
    <rPh sb="0" eb="2">
      <t>ソウスウ</t>
    </rPh>
    <phoneticPr fontId="19"/>
  </si>
  <si>
    <t>１月</t>
    <rPh sb="1" eb="2">
      <t>ガツ</t>
    </rPh>
    <phoneticPr fontId="19"/>
  </si>
  <si>
    <t>２月</t>
    <rPh sb="1" eb="2">
      <t>ガツ</t>
    </rPh>
    <phoneticPr fontId="19"/>
  </si>
  <si>
    <t>３月</t>
    <rPh sb="1" eb="2">
      <t>ガツ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</si>
  <si>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</si>
  <si>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</si>
  <si>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</si>
  <si>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  <rPh sb="1" eb="2">
      <t>ガツ</t>
    </rPh>
    <phoneticPr fontId="19"/>
  </si>
  <si>
    <t>８月</t>
    <rPh sb="1" eb="2">
      <t>ガツ</t>
    </rPh>
    <phoneticPr fontId="19"/>
  </si>
  <si>
    <t>９月</t>
    <rPh sb="1" eb="2">
      <t>ガツ</t>
    </rPh>
    <phoneticPr fontId="19"/>
  </si>
  <si>
    <t>１０月</t>
    <rPh sb="2" eb="3">
      <t>ガツ</t>
    </rPh>
    <phoneticPr fontId="19"/>
  </si>
  <si>
    <t>１１月</t>
    <rPh sb="2" eb="3">
      <t>ガツ</t>
    </rPh>
    <phoneticPr fontId="19"/>
  </si>
  <si>
    <t>１２月</t>
    <rPh sb="2" eb="3">
      <t>ガツ</t>
    </rPh>
    <phoneticPr fontId="19"/>
  </si>
  <si>
    <t>総計</t>
    <rPh sb="0" eb="1">
      <t>フサ</t>
    </rPh>
    <rPh sb="1" eb="2">
      <t>ケイ</t>
    </rPh>
    <phoneticPr fontId="19"/>
  </si>
  <si>
    <t>１７年</t>
    <rPh sb="2" eb="3">
      <t>ネン</t>
    </rPh>
    <phoneticPr fontId="19"/>
  </si>
  <si>
    <t>１８年</t>
    <rPh sb="2" eb="3">
      <t>ネン</t>
    </rPh>
    <phoneticPr fontId="19"/>
  </si>
  <si>
    <t>１９年</t>
    <rPh sb="2" eb="3">
      <t>ネン</t>
    </rPh>
    <phoneticPr fontId="19"/>
  </si>
  <si>
    <t>前年対比</t>
    <rPh sb="0" eb="2">
      <t>ゼンネン</t>
    </rPh>
    <rPh sb="2" eb="4">
      <t>タイヒ</t>
    </rPh>
    <phoneticPr fontId="19"/>
  </si>
  <si>
    <t>日和山</t>
    <rPh sb="0" eb="2">
      <t>ヒヨリ</t>
    </rPh>
    <rPh sb="2" eb="3">
      <t>ヤマ</t>
    </rPh>
    <phoneticPr fontId="19"/>
  </si>
  <si>
    <t>石巻川開き祭り</t>
    <rPh sb="0" eb="2">
      <t>イシノマキ</t>
    </rPh>
    <rPh sb="2" eb="3">
      <t>カワ</t>
    </rPh>
    <rPh sb="3" eb="4">
      <t>ヒラ</t>
    </rPh>
    <rPh sb="5" eb="6">
      <t>マツ</t>
    </rPh>
    <phoneticPr fontId="19"/>
  </si>
  <si>
    <t>渡波海水浴場</t>
    <rPh sb="0" eb="2">
      <t>ワタノハ</t>
    </rPh>
    <rPh sb="2" eb="4">
      <t>カイスイ</t>
    </rPh>
    <rPh sb="4" eb="6">
      <t>ヨクジョウ</t>
    </rPh>
    <phoneticPr fontId="19"/>
  </si>
  <si>
    <t>万石浦</t>
    <rPh sb="0" eb="3">
      <t>マンゴクウラ</t>
    </rPh>
    <phoneticPr fontId="19"/>
  </si>
  <si>
    <t>月浦</t>
    <rPh sb="0" eb="1">
      <t>ツキ</t>
    </rPh>
    <rPh sb="1" eb="2">
      <t>ウラ</t>
    </rPh>
    <phoneticPr fontId="19"/>
  </si>
  <si>
    <t>田代島</t>
    <rPh sb="0" eb="2">
      <t>タシロ</t>
    </rPh>
    <rPh sb="2" eb="3">
      <t>シマ</t>
    </rPh>
    <phoneticPr fontId="19"/>
  </si>
  <si>
    <t>北上川・運河交流館</t>
    <rPh sb="0" eb="1">
      <t>キタ</t>
    </rPh>
    <rPh sb="1" eb="3">
      <t>カミカワ</t>
    </rPh>
    <rPh sb="4" eb="6">
      <t>ウンガ</t>
    </rPh>
    <rPh sb="6" eb="8">
      <t>コウリュウ</t>
    </rPh>
    <rPh sb="8" eb="9">
      <t>ヤカタ</t>
    </rPh>
    <phoneticPr fontId="19"/>
  </si>
  <si>
    <t>石ノ森萬画館</t>
    <rPh sb="0" eb="1">
      <t>イシ</t>
    </rPh>
    <rPh sb="2" eb="3">
      <t>モリ</t>
    </rPh>
    <rPh sb="3" eb="4">
      <t>マン</t>
    </rPh>
    <rPh sb="4" eb="5">
      <t>ガ</t>
    </rPh>
    <rPh sb="5" eb="6">
      <t>ヤカタ</t>
    </rPh>
    <phoneticPr fontId="19"/>
  </si>
  <si>
    <t>鯨フォーラム2007（石巻会場）</t>
    <rPh sb="0" eb="1">
      <t>クジラ</t>
    </rPh>
    <rPh sb="11" eb="13">
      <t>イシノマキ</t>
    </rPh>
    <rPh sb="13" eb="15">
      <t>カイジョウ</t>
    </rPh>
    <phoneticPr fontId="19"/>
  </si>
  <si>
    <t>金華山</t>
    <rPh sb="0" eb="3">
      <t>キンカザン</t>
    </rPh>
    <phoneticPr fontId="19"/>
  </si>
  <si>
    <t>網地島</t>
    <rPh sb="0" eb="1">
      <t>アミ</t>
    </rPh>
    <rPh sb="1" eb="2">
      <t>チ</t>
    </rPh>
    <rPh sb="2" eb="3">
      <t>シマ</t>
    </rPh>
    <phoneticPr fontId="19"/>
  </si>
  <si>
    <t>網地白浜海水浴場</t>
    <rPh sb="0" eb="1">
      <t>アミ</t>
    </rPh>
    <rPh sb="1" eb="2">
      <t>チ</t>
    </rPh>
    <rPh sb="2" eb="4">
      <t>シラハマ</t>
    </rPh>
    <rPh sb="4" eb="6">
      <t>カイスイ</t>
    </rPh>
    <rPh sb="6" eb="8">
      <t>ヨクジョウ</t>
    </rPh>
    <phoneticPr fontId="19"/>
  </si>
  <si>
    <t>おしかまるごと浜っこまつり</t>
    <rPh sb="7" eb="8">
      <t>ハマ</t>
    </rPh>
    <phoneticPr fontId="19"/>
  </si>
  <si>
    <t>捕鯨100年祭</t>
    <rPh sb="0" eb="2">
      <t>ホゲイ</t>
    </rPh>
    <rPh sb="5" eb="7">
      <t>ネンサイ</t>
    </rPh>
    <phoneticPr fontId="19"/>
  </si>
  <si>
    <t>鯨フォーラム2007（牡鹿会場）</t>
    <rPh sb="0" eb="1">
      <t>クジラ</t>
    </rPh>
    <rPh sb="11" eb="13">
      <t>オシカ</t>
    </rPh>
    <rPh sb="13" eb="15">
      <t>カイジョウ</t>
    </rPh>
    <phoneticPr fontId="19"/>
  </si>
  <si>
    <t>雄勝森林公園</t>
    <rPh sb="0" eb="2">
      <t>オガツ</t>
    </rPh>
    <rPh sb="2" eb="4">
      <t>シンリン</t>
    </rPh>
    <rPh sb="4" eb="6">
      <t>コウエン</t>
    </rPh>
    <phoneticPr fontId="19"/>
  </si>
  <si>
    <t>雄勝インフォメーションセンター</t>
    <rPh sb="0" eb="2">
      <t>オカツ</t>
    </rPh>
    <phoneticPr fontId="19"/>
  </si>
  <si>
    <t>雄勝石ギャラリー</t>
    <rPh sb="0" eb="3">
      <t>オガツイシ</t>
    </rPh>
    <phoneticPr fontId="19"/>
  </si>
  <si>
    <t>荒浜海水浴場</t>
    <rPh sb="0" eb="2">
      <t>アラハマ</t>
    </rPh>
    <rPh sb="2" eb="4">
      <t>カイスイ</t>
    </rPh>
    <rPh sb="4" eb="6">
      <t>ヨクジョウ</t>
    </rPh>
    <phoneticPr fontId="19"/>
  </si>
  <si>
    <t>おがつ産業まつり</t>
    <rPh sb="3" eb="5">
      <t>サンギョウ</t>
    </rPh>
    <phoneticPr fontId="19"/>
  </si>
  <si>
    <t>おがつ夏まつり</t>
    <rPh sb="3" eb="4">
      <t>ナツ</t>
    </rPh>
    <phoneticPr fontId="19"/>
  </si>
  <si>
    <t>長面海水浴場、上品山</t>
    <rPh sb="0" eb="1">
      <t>ナガ</t>
    </rPh>
    <rPh sb="1" eb="2">
      <t>メン</t>
    </rPh>
    <rPh sb="2" eb="4">
      <t>カイスイ</t>
    </rPh>
    <rPh sb="4" eb="6">
      <t>ヨクジョウ</t>
    </rPh>
    <rPh sb="7" eb="9">
      <t>ジョウヒン</t>
    </rPh>
    <rPh sb="9" eb="10">
      <t>ヤマ</t>
    </rPh>
    <phoneticPr fontId="19"/>
  </si>
  <si>
    <t>道の駅　上品の郷</t>
    <rPh sb="0" eb="1">
      <t>ミチ</t>
    </rPh>
    <rPh sb="2" eb="3">
      <t>エキ</t>
    </rPh>
    <rPh sb="4" eb="6">
      <t>ジョウヒン</t>
    </rPh>
    <rPh sb="7" eb="8">
      <t>ゴウ</t>
    </rPh>
    <phoneticPr fontId="19"/>
  </si>
  <si>
    <t>鯨フォーラム2007（河北会場）</t>
    <rPh sb="0" eb="1">
      <t>クジラ</t>
    </rPh>
    <rPh sb="11" eb="13">
      <t>カホク</t>
    </rPh>
    <rPh sb="13" eb="15">
      <t>カイジョウ</t>
    </rPh>
    <phoneticPr fontId="19"/>
  </si>
  <si>
    <t>北上川・海岸・川釣り等</t>
    <rPh sb="0" eb="2">
      <t>キタカミ</t>
    </rPh>
    <rPh sb="2" eb="3">
      <t>ガワ</t>
    </rPh>
    <rPh sb="4" eb="6">
      <t>カイガン</t>
    </rPh>
    <rPh sb="7" eb="8">
      <t>カワ</t>
    </rPh>
    <rPh sb="8" eb="9">
      <t>ツ</t>
    </rPh>
    <rPh sb="10" eb="11">
      <t>ナド</t>
    </rPh>
    <phoneticPr fontId="19"/>
  </si>
  <si>
    <t>釣石神社・愛宕神社</t>
    <rPh sb="0" eb="1">
      <t>ツリ</t>
    </rPh>
    <rPh sb="1" eb="2">
      <t>イシ</t>
    </rPh>
    <rPh sb="2" eb="4">
      <t>ジンジャ</t>
    </rPh>
    <rPh sb="5" eb="7">
      <t>アタゴ</t>
    </rPh>
    <rPh sb="7" eb="9">
      <t>ジンジャ</t>
    </rPh>
    <phoneticPr fontId="19"/>
  </si>
  <si>
    <t>地引き網・大盤平・海釣り（船）等</t>
    <rPh sb="0" eb="2">
      <t>ジビ</t>
    </rPh>
    <rPh sb="3" eb="4">
      <t>アミ</t>
    </rPh>
    <rPh sb="5" eb="8">
      <t>オオバンダイラ</t>
    </rPh>
    <rPh sb="9" eb="11">
      <t>ウミヅ</t>
    </rPh>
    <rPh sb="13" eb="14">
      <t>フネ</t>
    </rPh>
    <rPh sb="15" eb="16">
      <t>ナド</t>
    </rPh>
    <phoneticPr fontId="19"/>
  </si>
  <si>
    <t>夕市・歳の市・郷土料理等</t>
    <rPh sb="0" eb="2">
      <t>ユウイチ</t>
    </rPh>
    <rPh sb="3" eb="4">
      <t>トシ</t>
    </rPh>
    <rPh sb="5" eb="6">
      <t>イチ</t>
    </rPh>
    <rPh sb="7" eb="9">
      <t>キョウド</t>
    </rPh>
    <rPh sb="9" eb="11">
      <t>リョウリ</t>
    </rPh>
    <rPh sb="11" eb="12">
      <t>ナド</t>
    </rPh>
    <phoneticPr fontId="19"/>
  </si>
  <si>
    <t>セミナー等</t>
    <rPh sb="4" eb="5">
      <t>ナド</t>
    </rPh>
    <phoneticPr fontId="19"/>
  </si>
  <si>
    <t>股旅東北大会</t>
    <rPh sb="0" eb="2">
      <t>マタタビ</t>
    </rPh>
    <rPh sb="2" eb="4">
      <t>トウホク</t>
    </rPh>
    <rPh sb="4" eb="6">
      <t>タイカイ</t>
    </rPh>
    <phoneticPr fontId="19"/>
  </si>
  <si>
    <t>ものうふれあい祭</t>
    <rPh sb="7" eb="8">
      <t>マツ</t>
    </rPh>
    <phoneticPr fontId="19"/>
  </si>
  <si>
    <t>旭山</t>
    <rPh sb="0" eb="1">
      <t>アサヒ</t>
    </rPh>
    <rPh sb="1" eb="2">
      <t>ヤマ</t>
    </rPh>
    <phoneticPr fontId="19"/>
  </si>
  <si>
    <t>サン・ファンパーク</t>
    <phoneticPr fontId="19"/>
  </si>
  <si>
    <t>ホエールランドまつり</t>
    <phoneticPr fontId="19"/>
  </si>
  <si>
    <t>おがつホタテまつり</t>
    <phoneticPr fontId="19"/>
  </si>
  <si>
    <t>にっこりサンパーク</t>
    <phoneticPr fontId="19"/>
  </si>
  <si>
    <t>にっこりまつり</t>
    <phoneticPr fontId="19"/>
  </si>
  <si>
    <t>単位：人</t>
    <rPh sb="0" eb="2">
      <t>タンイ</t>
    </rPh>
    <rPh sb="3" eb="4">
      <t>ニン</t>
    </rPh>
    <phoneticPr fontId="19"/>
  </si>
  <si>
    <t>２０年</t>
    <rPh sb="2" eb="3">
      <t>ネン</t>
    </rPh>
    <phoneticPr fontId="19"/>
  </si>
  <si>
    <t>長面海岸・長面浦</t>
    <phoneticPr fontId="19"/>
  </si>
  <si>
    <t>「仙台宮城DC]特別事業</t>
    <phoneticPr fontId="19"/>
  </si>
  <si>
    <t>-</t>
    <phoneticPr fontId="19"/>
  </si>
  <si>
    <t>２１年</t>
    <rPh sb="2" eb="3">
      <t>ネン</t>
    </rPh>
    <phoneticPr fontId="19"/>
  </si>
  <si>
    <t>２１年</t>
    <phoneticPr fontId="19"/>
  </si>
  <si>
    <t>2009年4月より無人化</t>
    <rPh sb="4" eb="5">
      <t>ネン</t>
    </rPh>
    <rPh sb="6" eb="7">
      <t>ガツ</t>
    </rPh>
    <rPh sb="9" eb="12">
      <t>ムジンカ</t>
    </rPh>
    <phoneticPr fontId="19"/>
  </si>
  <si>
    <t>２１年</t>
    <phoneticPr fontId="19"/>
  </si>
  <si>
    <t>宮城県農業公社主催「牧場まつり」</t>
    <rPh sb="0" eb="3">
      <t>ミヤギケン</t>
    </rPh>
    <rPh sb="3" eb="5">
      <t>ノウギョウ</t>
    </rPh>
    <rPh sb="5" eb="7">
      <t>コウシャ</t>
    </rPh>
    <rPh sb="7" eb="9">
      <t>シュサイ</t>
    </rPh>
    <rPh sb="10" eb="12">
      <t>ボクジョウ</t>
    </rPh>
    <phoneticPr fontId="19"/>
  </si>
  <si>
    <t>SLホエール号運行イベント</t>
    <rPh sb="6" eb="7">
      <t>ゴウ</t>
    </rPh>
    <rPh sb="7" eb="9">
      <t>ウンコウ</t>
    </rPh>
    <phoneticPr fontId="19"/>
  </si>
  <si>
    <t>２２年</t>
  </si>
  <si>
    <t>２２年</t>
    <rPh sb="2" eb="3">
      <t>ネン</t>
    </rPh>
    <phoneticPr fontId="19"/>
  </si>
  <si>
    <t>世界ほやエキスポin石巻</t>
    <rPh sb="0" eb="2">
      <t>セカイ</t>
    </rPh>
    <rPh sb="10" eb="12">
      <t>イシノマキ</t>
    </rPh>
    <phoneticPr fontId="19"/>
  </si>
  <si>
    <t>２３年</t>
    <rPh sb="2" eb="3">
      <t>ネン</t>
    </rPh>
    <phoneticPr fontId="19"/>
  </si>
  <si>
    <t>観光再会まつり</t>
    <rPh sb="0" eb="2">
      <t>カンコウ</t>
    </rPh>
    <rPh sb="2" eb="4">
      <t>サイカイ</t>
    </rPh>
    <phoneticPr fontId="19"/>
  </si>
  <si>
    <t>２４年</t>
    <rPh sb="2" eb="3">
      <t>ネン</t>
    </rPh>
    <phoneticPr fontId="19"/>
  </si>
  <si>
    <t>２３年</t>
  </si>
  <si>
    <t>２４年</t>
  </si>
  <si>
    <t>東北４大焼きそばフェスティバルinいしのまき(H22)/東北元気フェスティバル(H24)</t>
    <rPh sb="0" eb="2">
      <t>トウホク</t>
    </rPh>
    <rPh sb="3" eb="4">
      <t>ダイ</t>
    </rPh>
    <rPh sb="4" eb="5">
      <t>ヤ</t>
    </rPh>
    <rPh sb="28" eb="30">
      <t>トウホク</t>
    </rPh>
    <rPh sb="30" eb="32">
      <t>ゲンキ</t>
    </rPh>
    <phoneticPr fontId="19"/>
  </si>
  <si>
    <t>石巻まちなか復興マルシェ</t>
    <rPh sb="0" eb="2">
      <t>イシノマキ</t>
    </rPh>
    <rPh sb="6" eb="8">
      <t>フッコウ</t>
    </rPh>
    <phoneticPr fontId="19"/>
  </si>
  <si>
    <t>文房四宝まつり</t>
    <rPh sb="0" eb="1">
      <t>ブン</t>
    </rPh>
    <rPh sb="1" eb="2">
      <t>ボウ</t>
    </rPh>
    <rPh sb="2" eb="3">
      <t>ヨン</t>
    </rPh>
    <rPh sb="3" eb="4">
      <t>タカラ</t>
    </rPh>
    <phoneticPr fontId="19"/>
  </si>
  <si>
    <t>２５年</t>
    <rPh sb="2" eb="3">
      <t>ネン</t>
    </rPh>
    <phoneticPr fontId="19"/>
  </si>
  <si>
    <t>２６年</t>
    <rPh sb="2" eb="3">
      <t>ネン</t>
    </rPh>
    <phoneticPr fontId="19"/>
  </si>
  <si>
    <t>２６年</t>
  </si>
  <si>
    <t>ちゃちゃ丸フレンズフェスタ</t>
    <rPh sb="4" eb="5">
      <t>マル</t>
    </rPh>
    <phoneticPr fontId="19"/>
  </si>
  <si>
    <t>２６年</t>
    <phoneticPr fontId="19"/>
  </si>
  <si>
    <t>北上復興市</t>
    <rPh sb="0" eb="2">
      <t>キタカミ</t>
    </rPh>
    <rPh sb="2" eb="4">
      <t>フッコウ</t>
    </rPh>
    <rPh sb="4" eb="5">
      <t>イチ</t>
    </rPh>
    <phoneticPr fontId="19"/>
  </si>
  <si>
    <t>いしのまき大漁まつり</t>
    <rPh sb="5" eb="7">
      <t>タイリョウ</t>
    </rPh>
    <phoneticPr fontId="19"/>
  </si>
  <si>
    <t>サマーフェスタ・イン・かほく</t>
    <phoneticPr fontId="19"/>
  </si>
  <si>
    <t>かほく産業まつり</t>
    <rPh sb="3" eb="5">
      <t>サンギョウ</t>
    </rPh>
    <phoneticPr fontId="19"/>
  </si>
  <si>
    <t>２７年</t>
    <rPh sb="2" eb="3">
      <t>ネン</t>
    </rPh>
    <phoneticPr fontId="19"/>
  </si>
  <si>
    <t>－</t>
    <phoneticPr fontId="19"/>
  </si>
  <si>
    <t>-</t>
    <phoneticPr fontId="19"/>
  </si>
  <si>
    <t>２８年</t>
    <rPh sb="2" eb="3">
      <t>ネン</t>
    </rPh>
    <phoneticPr fontId="19"/>
  </si>
  <si>
    <t>２７年</t>
  </si>
  <si>
    <t>２８年</t>
  </si>
  <si>
    <t>-</t>
  </si>
  <si>
    <t>-</t>
    <phoneticPr fontId="19"/>
  </si>
  <si>
    <t>仙石線イベント</t>
    <rPh sb="0" eb="1">
      <t>セン</t>
    </rPh>
    <rPh sb="1" eb="2">
      <t>セキ</t>
    </rPh>
    <rPh sb="2" eb="3">
      <t>セン</t>
    </rPh>
    <phoneticPr fontId="19"/>
  </si>
  <si>
    <t>ツール・ド・東北</t>
    <rPh sb="6" eb="8">
      <t>トウホク</t>
    </rPh>
    <phoneticPr fontId="19"/>
  </si>
  <si>
    <t>復興マラソン</t>
    <rPh sb="0" eb="2">
      <t>フッコウ</t>
    </rPh>
    <phoneticPr fontId="19"/>
  </si>
  <si>
    <t>トリコローレ音楽祭</t>
    <rPh sb="6" eb="9">
      <t>オンガクサイ</t>
    </rPh>
    <phoneticPr fontId="19"/>
  </si>
  <si>
    <t>石巻市復興まちづくり情報交流館中央館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チュウオウ</t>
    </rPh>
    <rPh sb="17" eb="18">
      <t>カン</t>
    </rPh>
    <phoneticPr fontId="19"/>
  </si>
  <si>
    <t>ベガルタイベント</t>
    <phoneticPr fontId="19"/>
  </si>
  <si>
    <t>石巻市復興まちづくり情報交流館牡鹿館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オシカ</t>
    </rPh>
    <rPh sb="17" eb="18">
      <t>カン</t>
    </rPh>
    <phoneticPr fontId="19"/>
  </si>
  <si>
    <t>石巻市復興まちづくり情報交流館雄勝館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オガツ</t>
    </rPh>
    <rPh sb="17" eb="18">
      <t>カン</t>
    </rPh>
    <phoneticPr fontId="19"/>
  </si>
  <si>
    <t>波板地域交流センター</t>
    <rPh sb="0" eb="2">
      <t>ナミイタ</t>
    </rPh>
    <rPh sb="2" eb="4">
      <t>チイキ</t>
    </rPh>
    <rPh sb="4" eb="6">
      <t>コウリュウ</t>
    </rPh>
    <phoneticPr fontId="19"/>
  </si>
  <si>
    <t>オーリンクハウス</t>
    <phoneticPr fontId="19"/>
  </si>
  <si>
    <t>石巻市復興まちづくり情報交流館北上館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キタカミ</t>
    </rPh>
    <rPh sb="17" eb="18">
      <t>カン</t>
    </rPh>
    <phoneticPr fontId="19"/>
  </si>
  <si>
    <t>２８年</t>
    <rPh sb="2" eb="3">
      <t>ネン</t>
    </rPh>
    <phoneticPr fontId="19"/>
  </si>
  <si>
    <t>かなんまつり</t>
    <phoneticPr fontId="19"/>
  </si>
  <si>
    <t>ポケモンGOとの連携イベント</t>
    <rPh sb="8" eb="10">
      <t>レンケイ</t>
    </rPh>
    <phoneticPr fontId="19"/>
  </si>
  <si>
    <t>Reborn-Art Fesxap bank fes</t>
    <phoneticPr fontId="19"/>
  </si>
  <si>
    <t>齋藤氏庭園</t>
    <rPh sb="0" eb="3">
      <t>サイトウシ</t>
    </rPh>
    <rPh sb="3" eb="5">
      <t>テイエン</t>
    </rPh>
    <phoneticPr fontId="19"/>
  </si>
  <si>
    <t>コロボックルハウス</t>
    <phoneticPr fontId="19"/>
  </si>
  <si>
    <t>-</t>
    <phoneticPr fontId="19"/>
  </si>
  <si>
    <t>２９年</t>
    <rPh sb="2" eb="3">
      <t>ネン</t>
    </rPh>
    <phoneticPr fontId="19"/>
  </si>
  <si>
    <t>前年対比</t>
    <phoneticPr fontId="19"/>
  </si>
  <si>
    <t>桃生インフォメーションプラザ</t>
    <rPh sb="0" eb="2">
      <t>モノウ</t>
    </rPh>
    <phoneticPr fontId="19"/>
  </si>
  <si>
    <t>かなんパークゴルフ場</t>
    <rPh sb="9" eb="10">
      <t>ジョウ</t>
    </rPh>
    <phoneticPr fontId="19"/>
  </si>
  <si>
    <t>３０年</t>
    <rPh sb="2" eb="3">
      <t>ネン</t>
    </rPh>
    <phoneticPr fontId="19"/>
  </si>
  <si>
    <t>３０年</t>
    <rPh sb="2" eb="3">
      <t>ネン</t>
    </rPh>
    <phoneticPr fontId="19"/>
  </si>
  <si>
    <t>３０年</t>
    <phoneticPr fontId="19"/>
  </si>
  <si>
    <t>いしのまき元気いちば</t>
  </si>
  <si>
    <t>かわまち交流センター</t>
    <rPh sb="4" eb="6">
      <t>コウリュウ</t>
    </rPh>
    <phoneticPr fontId="2"/>
  </si>
  <si>
    <t>石巻市指定文化財　旧観慶丸商店</t>
    <phoneticPr fontId="19"/>
  </si>
  <si>
    <t>マンガアイランド</t>
  </si>
  <si>
    <t>感伝祭</t>
    <phoneticPr fontId="19"/>
  </si>
  <si>
    <t>北上観光物産交流センター</t>
    <phoneticPr fontId="19"/>
  </si>
  <si>
    <t>３０年</t>
    <phoneticPr fontId="19"/>
  </si>
  <si>
    <t>潮騒まつり</t>
    <phoneticPr fontId="19"/>
  </si>
  <si>
    <t>神割崎</t>
    <phoneticPr fontId="19"/>
  </si>
  <si>
    <t>石巻・川のビジターセンター</t>
    <phoneticPr fontId="19"/>
  </si>
  <si>
    <t>海鮮まつり</t>
    <rPh sb="0" eb="2">
      <t>カイセン</t>
    </rPh>
    <phoneticPr fontId="19"/>
  </si>
  <si>
    <t>３０年</t>
    <phoneticPr fontId="19"/>
  </si>
  <si>
    <t>仙石線９０周年イベント</t>
    <phoneticPr fontId="19"/>
  </si>
  <si>
    <t>わぶち夏祭り</t>
    <rPh sb="3" eb="5">
      <t>ナツマツ</t>
    </rPh>
    <phoneticPr fontId="19"/>
  </si>
  <si>
    <t>３１年(R1)</t>
  </si>
  <si>
    <t>３１年(R1)</t>
    <rPh sb="2" eb="3">
      <t>ネン</t>
    </rPh>
    <phoneticPr fontId="19"/>
  </si>
  <si>
    <t>３１年(R1)</t>
    <phoneticPr fontId="19"/>
  </si>
  <si>
    <t>大型客船</t>
    <phoneticPr fontId="19"/>
  </si>
  <si>
    <t>３１年（R1）</t>
    <rPh sb="2" eb="3">
      <t>ネン</t>
    </rPh>
    <phoneticPr fontId="19"/>
  </si>
  <si>
    <t>石巻駅前観光物産案内所</t>
    <rPh sb="0" eb="3">
      <t>イシノマキエキ</t>
    </rPh>
    <rPh sb="3" eb="4">
      <t>マエ</t>
    </rPh>
    <rPh sb="4" eb="6">
      <t>カンコウ</t>
    </rPh>
    <rPh sb="6" eb="8">
      <t>ブッサン</t>
    </rPh>
    <rPh sb="8" eb="11">
      <t>アンナイジョ</t>
    </rPh>
    <phoneticPr fontId="19"/>
  </si>
  <si>
    <t>３１年(R1)</t>
    <phoneticPr fontId="19"/>
  </si>
  <si>
    <t>-</t>
    <phoneticPr fontId="19"/>
  </si>
  <si>
    <t>前年比</t>
    <rPh sb="0" eb="3">
      <t>ゼンネンヒ</t>
    </rPh>
    <phoneticPr fontId="19"/>
  </si>
  <si>
    <t>３１年(R1)</t>
    <phoneticPr fontId="19"/>
  </si>
  <si>
    <t>３１年(R1)</t>
    <phoneticPr fontId="19"/>
  </si>
  <si>
    <t>R２年</t>
  </si>
  <si>
    <t>R２年</t>
    <rPh sb="2" eb="3">
      <t>ネン</t>
    </rPh>
    <phoneticPr fontId="19"/>
  </si>
  <si>
    <t>R２年</t>
    <phoneticPr fontId="19"/>
  </si>
  <si>
    <t>橋通りCOMMON(R2.11閉鎖）</t>
    <rPh sb="0" eb="1">
      <t>ハシ</t>
    </rPh>
    <rPh sb="1" eb="2">
      <t>ドオ</t>
    </rPh>
    <rPh sb="15" eb="17">
      <t>ヘイサ</t>
    </rPh>
    <phoneticPr fontId="19"/>
  </si>
  <si>
    <t>（R1閉館）</t>
    <rPh sb="3" eb="5">
      <t>ヘイカン</t>
    </rPh>
    <phoneticPr fontId="19"/>
  </si>
  <si>
    <t>雄勝硯伝統産業会館
（R2.5～リニューアルオープン）</t>
    <rPh sb="0" eb="2">
      <t>オガツ</t>
    </rPh>
    <rPh sb="2" eb="3">
      <t>スズリ</t>
    </rPh>
    <rPh sb="3" eb="5">
      <t>デントウ</t>
    </rPh>
    <rPh sb="5" eb="7">
      <t>サンギョウ</t>
    </rPh>
    <rPh sb="7" eb="9">
      <t>カイカン</t>
    </rPh>
    <phoneticPr fontId="19"/>
  </si>
  <si>
    <t>（R2.3閉館）</t>
    <rPh sb="5" eb="7">
      <t>ヘイカン</t>
    </rPh>
    <phoneticPr fontId="19"/>
  </si>
  <si>
    <t>おがつ店こ屋街
（R2.5～硯上の里おがつ・雄勝観光物産交流館「おがつ・たなこや」）</t>
    <rPh sb="3" eb="4">
      <t>ミセ</t>
    </rPh>
    <rPh sb="5" eb="6">
      <t>ヤ</t>
    </rPh>
    <rPh sb="6" eb="7">
      <t>ガイ</t>
    </rPh>
    <phoneticPr fontId="19"/>
  </si>
  <si>
    <t>R３年</t>
  </si>
  <si>
    <t>R３年</t>
    <rPh sb="2" eb="3">
      <t>ネン</t>
    </rPh>
    <phoneticPr fontId="19"/>
  </si>
  <si>
    <t>R３年</t>
    <phoneticPr fontId="19"/>
  </si>
  <si>
    <t>十八成浜ビーチパーク
（～H２２まで　十八成海水浴場）</t>
    <rPh sb="0" eb="4">
      <t>クグナリハマ</t>
    </rPh>
    <rPh sb="19" eb="21">
      <t>ジュウハチ</t>
    </rPh>
    <rPh sb="21" eb="22">
      <t>ナ</t>
    </rPh>
    <rPh sb="22" eb="24">
      <t>カイスイ</t>
    </rPh>
    <rPh sb="24" eb="26">
      <t>ヨクジョウ</t>
    </rPh>
    <phoneticPr fontId="19"/>
  </si>
  <si>
    <t>白浜ビーチパーク
（～H３１まで　白浜海水浴場）</t>
    <rPh sb="0" eb="2">
      <t>シラハマ</t>
    </rPh>
    <rPh sb="17" eb="19">
      <t>シラハマ</t>
    </rPh>
    <rPh sb="19" eb="22">
      <t>カイスイヨク</t>
    </rPh>
    <rPh sb="22" eb="23">
      <t>ジョウ</t>
    </rPh>
    <phoneticPr fontId="19"/>
  </si>
  <si>
    <t>R４年</t>
    <rPh sb="2" eb="3">
      <t>ネン</t>
    </rPh>
    <phoneticPr fontId="19"/>
  </si>
  <si>
    <t>R４年</t>
  </si>
  <si>
    <t>追分温泉</t>
    <rPh sb="0" eb="2">
      <t>オイワケ</t>
    </rPh>
    <rPh sb="2" eb="4">
      <t>オンセン</t>
    </rPh>
    <phoneticPr fontId="19"/>
  </si>
  <si>
    <t>Reborn-Art Fesｔ</t>
    <phoneticPr fontId="19"/>
  </si>
  <si>
    <t>－</t>
    <phoneticPr fontId="19"/>
  </si>
  <si>
    <t>マルホンまきあーとテラス</t>
    <phoneticPr fontId="19"/>
  </si>
  <si>
    <t>石巻南浜マリーナ</t>
    <rPh sb="0" eb="2">
      <t>イシノマキ</t>
    </rPh>
    <rPh sb="2" eb="3">
      <t>ミナミ</t>
    </rPh>
    <rPh sb="3" eb="4">
      <t>ハマ</t>
    </rPh>
    <phoneticPr fontId="19"/>
  </si>
  <si>
    <t>釣石神社</t>
    <rPh sb="0" eb="1">
      <t>ツリ</t>
    </rPh>
    <rPh sb="1" eb="2">
      <t>イシ</t>
    </rPh>
    <rPh sb="2" eb="4">
      <t>ジンジャ</t>
    </rPh>
    <phoneticPr fontId="19"/>
  </si>
  <si>
    <t>ホエールタウンおしか
観光物産施設「Cottu」</t>
    <rPh sb="11" eb="13">
      <t>カンコウ</t>
    </rPh>
    <rPh sb="13" eb="15">
      <t>ブッサン</t>
    </rPh>
    <rPh sb="15" eb="17">
      <t>シセツ</t>
    </rPh>
    <phoneticPr fontId="19"/>
  </si>
  <si>
    <t>ホエールタウンおしか
牡鹿半島ビジターセンター</t>
    <rPh sb="11" eb="13">
      <t>オシカ</t>
    </rPh>
    <rPh sb="13" eb="15">
      <t>ハントウ</t>
    </rPh>
    <phoneticPr fontId="19"/>
  </si>
  <si>
    <t>旧ハリストス正教会教会堂</t>
    <rPh sb="0" eb="1">
      <t>キュウ</t>
    </rPh>
    <rPh sb="6" eb="9">
      <t>セイキョウカイ</t>
    </rPh>
    <rPh sb="9" eb="12">
      <t>キョウカイドウ</t>
    </rPh>
    <phoneticPr fontId="19"/>
  </si>
  <si>
    <t>地引き網</t>
    <rPh sb="0" eb="2">
      <t>ジビ</t>
    </rPh>
    <rPh sb="3" eb="4">
      <t>アミ</t>
    </rPh>
    <phoneticPr fontId="19"/>
  </si>
  <si>
    <t>夕市</t>
    <rPh sb="0" eb="2">
      <t>ユウイチ</t>
    </rPh>
    <phoneticPr fontId="19"/>
  </si>
  <si>
    <t>にっこり歳の市</t>
    <rPh sb="4" eb="5">
      <t>トシ</t>
    </rPh>
    <rPh sb="6" eb="7">
      <t>イチ</t>
    </rPh>
    <phoneticPr fontId="19"/>
  </si>
  <si>
    <t>石巻かきまつり（かき祭り）</t>
    <rPh sb="0" eb="2">
      <t>イシノマキ</t>
    </rPh>
    <rPh sb="10" eb="11">
      <t>マツ</t>
    </rPh>
    <phoneticPr fontId="19"/>
  </si>
  <si>
    <t>－</t>
    <phoneticPr fontId="19"/>
  </si>
  <si>
    <t>皆増</t>
    <rPh sb="0" eb="1">
      <t>ミナ</t>
    </rPh>
    <rPh sb="1" eb="2">
      <t>ゾウ</t>
    </rPh>
    <phoneticPr fontId="19"/>
  </si>
  <si>
    <r>
      <t>牧山</t>
    </r>
    <r>
      <rPr>
        <sz val="11"/>
        <rFont val="ＭＳ Ｐゴシック"/>
        <family val="3"/>
        <charset val="128"/>
      </rPr>
      <t>市民の森</t>
    </r>
    <rPh sb="0" eb="2">
      <t>マキヤマ</t>
    </rPh>
    <rPh sb="2" eb="4">
      <t>シミン</t>
    </rPh>
    <rPh sb="5" eb="6">
      <t>モリ</t>
    </rPh>
    <phoneticPr fontId="19"/>
  </si>
  <si>
    <r>
      <rPr>
        <sz val="11"/>
        <rFont val="ＭＳ Ｐゴシック"/>
        <family val="3"/>
        <charset val="128"/>
      </rPr>
      <t>おしか御番所公園</t>
    </r>
    <rPh sb="3" eb="4">
      <t>ゴ</t>
    </rPh>
    <rPh sb="4" eb="5">
      <t>バン</t>
    </rPh>
    <rPh sb="5" eb="6">
      <t>トコロ</t>
    </rPh>
    <rPh sb="6" eb="8">
      <t>コウエン</t>
    </rPh>
    <phoneticPr fontId="19"/>
  </si>
  <si>
    <r>
      <rPr>
        <sz val="11"/>
        <rFont val="ＭＳ Ｐゴシック"/>
        <family val="3"/>
        <charset val="128"/>
      </rPr>
      <t>ホエールタウンおしか
おしかホエールランド
(R2.7～リニューアルオープン）</t>
    </r>
    <phoneticPr fontId="19"/>
  </si>
  <si>
    <r>
      <rPr>
        <sz val="11"/>
        <rFont val="ＭＳ Ｐゴシック"/>
        <family val="3"/>
        <charset val="128"/>
      </rPr>
      <t>牡鹿鯨まつり</t>
    </r>
    <rPh sb="0" eb="2">
      <t>オシカ</t>
    </rPh>
    <rPh sb="2" eb="3">
      <t>クジラ</t>
    </rPh>
    <phoneticPr fontId="19"/>
  </si>
  <si>
    <r>
      <rPr>
        <sz val="11"/>
        <rFont val="ＭＳ Ｐゴシック"/>
        <family val="3"/>
        <charset val="128"/>
      </rPr>
      <t>おしか家族旅行村オートキャンプ場</t>
    </r>
    <rPh sb="3" eb="5">
      <t>カゾク</t>
    </rPh>
    <rPh sb="5" eb="7">
      <t>リョコウ</t>
    </rPh>
    <rPh sb="7" eb="8">
      <t>ムラ</t>
    </rPh>
    <rPh sb="15" eb="16">
      <t>バ</t>
    </rPh>
    <phoneticPr fontId="19"/>
  </si>
  <si>
    <r>
      <rPr>
        <sz val="11"/>
        <rFont val="ＭＳ Ｐゴシック"/>
        <family val="3"/>
        <charset val="128"/>
      </rPr>
      <t>農産物直売所「やさいっ娘」</t>
    </r>
    <rPh sb="0" eb="3">
      <t>ノウサンブツ</t>
    </rPh>
    <rPh sb="3" eb="6">
      <t>チョクバイジョ</t>
    </rPh>
    <rPh sb="11" eb="12">
      <t>ムスメ</t>
    </rPh>
    <phoneticPr fontId="19"/>
  </si>
  <si>
    <t>資料：石巻市観光政策課</t>
    <rPh sb="0" eb="2">
      <t>シリョウ</t>
    </rPh>
    <rPh sb="3" eb="6">
      <t>イシノマキシ</t>
    </rPh>
    <rPh sb="6" eb="8">
      <t>カンコウ</t>
    </rPh>
    <rPh sb="8" eb="10">
      <t>セイサク</t>
    </rPh>
    <rPh sb="10" eb="11">
      <t>カ</t>
    </rPh>
    <phoneticPr fontId="19"/>
  </si>
  <si>
    <t>R５年</t>
    <rPh sb="2" eb="3">
      <t>ネン</t>
    </rPh>
    <phoneticPr fontId="19"/>
  </si>
  <si>
    <t>R６年</t>
    <rPh sb="2" eb="3">
      <t>ネン</t>
    </rPh>
    <phoneticPr fontId="19"/>
  </si>
  <si>
    <t>R５年</t>
  </si>
  <si>
    <t>R６年</t>
  </si>
  <si>
    <t>R５年</t>
    <rPh sb="2" eb="3">
      <t>ネン</t>
    </rPh>
    <phoneticPr fontId="19"/>
  </si>
  <si>
    <t>R６年</t>
    <phoneticPr fontId="19"/>
  </si>
  <si>
    <t>雄勝FORESTキャンプ場</t>
    <rPh sb="0" eb="2">
      <t>オガツ</t>
    </rPh>
    <rPh sb="12" eb="13">
      <t>ジョウ</t>
    </rPh>
    <phoneticPr fontId="19"/>
  </si>
  <si>
    <t>雄勝復興まつりイベント</t>
    <rPh sb="0" eb="2">
      <t>オガツ</t>
    </rPh>
    <rPh sb="2" eb="4">
      <t>フッコウ</t>
    </rPh>
    <phoneticPr fontId="19"/>
  </si>
  <si>
    <t>ローズファクトリーガーデン</t>
    <phoneticPr fontId="19"/>
  </si>
  <si>
    <t>石巻市博物館</t>
    <rPh sb="0" eb="2">
      <t>イシノマキ</t>
    </rPh>
    <rPh sb="2" eb="3">
      <t>シ</t>
    </rPh>
    <rPh sb="3" eb="6">
      <t>ハクブツカン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</si>
</sst>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);[Red]\(#,##0\)"/>
    <numFmt numFmtId="178" formatCode="0.00_);[Red]\(0.00\)"/>
    <numFmt numFmtId="179" formatCode="#,##0;\-#,##0;&quot;-&quot;"/>
    <numFmt numFmtId="180" formatCode="#,##0_ "/>
    <numFmt numFmtId="181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9" fontId="20" fillId="0" borderId="0" applyFill="0" applyBorder="0" applyAlignment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27" borderId="30" xfId="0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5" fillId="28" borderId="16" xfId="0" applyFont="1" applyFill="1" applyBorder="1" applyAlignment="1">
      <alignment horizontal="center" vertical="center"/>
    </xf>
    <xf numFmtId="0" fontId="25" fillId="30" borderId="16" xfId="0" applyFont="1" applyFill="1" applyBorder="1" applyAlignment="1">
      <alignment horizontal="center" vertical="center"/>
    </xf>
    <xf numFmtId="0" fontId="25" fillId="27" borderId="17" xfId="0" applyFont="1" applyFill="1" applyBorder="1" applyAlignment="1">
      <alignment horizontal="center" vertical="center"/>
    </xf>
    <xf numFmtId="0" fontId="25" fillId="29" borderId="16" xfId="0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horizontal="center" vertical="center"/>
    </xf>
    <xf numFmtId="0" fontId="25" fillId="31" borderId="17" xfId="0" applyFont="1" applyFill="1" applyBorder="1" applyAlignment="1">
      <alignment horizontal="center" vertical="center"/>
    </xf>
    <xf numFmtId="10" fontId="25" fillId="0" borderId="16" xfId="0" applyNumberFormat="1" applyFont="1" applyFill="1" applyBorder="1" applyAlignment="1">
      <alignment horizontal="right" vertical="center"/>
    </xf>
    <xf numFmtId="10" fontId="25" fillId="0" borderId="27" xfId="0" applyNumberFormat="1" applyFont="1" applyFill="1" applyBorder="1" applyAlignment="1">
      <alignment horizontal="right" vertical="center"/>
    </xf>
    <xf numFmtId="10" fontId="25" fillId="0" borderId="17" xfId="0" applyNumberFormat="1" applyFont="1" applyFill="1" applyBorder="1" applyAlignment="1">
      <alignment horizontal="right" vertical="center"/>
    </xf>
    <xf numFmtId="10" fontId="25" fillId="0" borderId="28" xfId="0" applyNumberFormat="1" applyFont="1" applyFill="1" applyBorder="1" applyAlignment="1">
      <alignment horizontal="right" vertical="center"/>
    </xf>
    <xf numFmtId="0" fontId="0" fillId="28" borderId="14" xfId="0" applyFont="1" applyFill="1" applyBorder="1" applyAlignment="1">
      <alignment horizontal="center" vertical="center"/>
    </xf>
    <xf numFmtId="0" fontId="0" fillId="29" borderId="15" xfId="0" applyFont="1" applyFill="1" applyBorder="1" applyAlignment="1">
      <alignment horizontal="center" vertical="center"/>
    </xf>
    <xf numFmtId="0" fontId="0" fillId="28" borderId="15" xfId="0" applyFont="1" applyFill="1" applyBorder="1" applyAlignment="1">
      <alignment horizontal="center" vertical="center"/>
    </xf>
    <xf numFmtId="0" fontId="0" fillId="30" borderId="12" xfId="0" applyFont="1" applyFill="1" applyBorder="1" applyAlignment="1">
      <alignment horizontal="center" vertical="center"/>
    </xf>
    <xf numFmtId="0" fontId="25" fillId="27" borderId="16" xfId="0" applyFont="1" applyFill="1" applyBorder="1" applyAlignment="1">
      <alignment horizontal="center" vertical="center"/>
    </xf>
    <xf numFmtId="0" fontId="0" fillId="29" borderId="12" xfId="0" applyFont="1" applyFill="1" applyBorder="1" applyAlignment="1">
      <alignment horizontal="center" vertical="center"/>
    </xf>
    <xf numFmtId="0" fontId="0" fillId="28" borderId="12" xfId="0" applyFont="1" applyFill="1" applyBorder="1" applyAlignment="1">
      <alignment horizontal="center" vertical="center"/>
    </xf>
    <xf numFmtId="0" fontId="0" fillId="31" borderId="14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horizontal="center" vertical="center"/>
    </xf>
    <xf numFmtId="0" fontId="0" fillId="27" borderId="31" xfId="0" applyFont="1" applyFill="1" applyBorder="1" applyAlignment="1">
      <alignment horizontal="center" vertical="center"/>
    </xf>
    <xf numFmtId="38" fontId="0" fillId="0" borderId="0" xfId="37" applyFont="1">
      <alignment vertical="center"/>
    </xf>
    <xf numFmtId="0" fontId="0" fillId="28" borderId="17" xfId="0" applyFont="1" applyFill="1" applyBorder="1" applyAlignment="1">
      <alignment horizontal="center" vertical="center"/>
    </xf>
    <xf numFmtId="0" fontId="0" fillId="30" borderId="17" xfId="0" applyFont="1" applyFill="1" applyBorder="1" applyAlignment="1">
      <alignment horizontal="center" vertical="center"/>
    </xf>
    <xf numFmtId="0" fontId="0" fillId="29" borderId="17" xfId="0" applyFont="1" applyFill="1" applyBorder="1" applyAlignment="1">
      <alignment horizontal="center" vertical="center"/>
    </xf>
    <xf numFmtId="0" fontId="0" fillId="29" borderId="31" xfId="0" applyFont="1" applyFill="1" applyBorder="1" applyAlignment="1">
      <alignment horizontal="center" vertical="center"/>
    </xf>
    <xf numFmtId="0" fontId="0" fillId="31" borderId="17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>
      <alignment vertical="center"/>
    </xf>
    <xf numFmtId="0" fontId="25" fillId="0" borderId="0" xfId="0" applyFont="1">
      <alignment vertical="center"/>
    </xf>
    <xf numFmtId="10" fontId="25" fillId="0" borderId="17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right" vertical="center"/>
    </xf>
    <xf numFmtId="0" fontId="0" fillId="32" borderId="12" xfId="0" applyFont="1" applyFill="1" applyBorder="1" applyAlignment="1">
      <alignment horizontal="center" vertical="center"/>
    </xf>
    <xf numFmtId="10" fontId="25" fillId="0" borderId="16" xfId="0" applyNumberFormat="1" applyFont="1" applyFill="1" applyBorder="1" applyAlignment="1">
      <alignment horizontal="center" vertical="center"/>
    </xf>
    <xf numFmtId="0" fontId="0" fillId="26" borderId="14" xfId="0" applyFont="1" applyFill="1" applyBorder="1" applyAlignment="1">
      <alignment horizontal="center" vertical="center"/>
    </xf>
    <xf numFmtId="177" fontId="0" fillId="25" borderId="12" xfId="38" applyNumberFormat="1" applyFont="1" applyFill="1" applyBorder="1">
      <alignment vertical="center"/>
    </xf>
    <xf numFmtId="177" fontId="0" fillId="25" borderId="20" xfId="38" applyNumberFormat="1" applyFont="1" applyFill="1" applyBorder="1">
      <alignment vertical="center"/>
    </xf>
    <xf numFmtId="177" fontId="0" fillId="0" borderId="12" xfId="0" applyNumberFormat="1" applyFont="1" applyFill="1" applyBorder="1" applyAlignment="1">
      <alignment horizontal="right" vertical="center"/>
    </xf>
    <xf numFmtId="180" fontId="0" fillId="25" borderId="12" xfId="38" applyNumberFormat="1" applyFont="1" applyFill="1" applyBorder="1">
      <alignment vertical="center"/>
    </xf>
    <xf numFmtId="180" fontId="0" fillId="25" borderId="20" xfId="38" applyNumberFormat="1" applyFont="1" applyFill="1" applyBorder="1">
      <alignment vertical="center"/>
    </xf>
    <xf numFmtId="180" fontId="0" fillId="25" borderId="17" xfId="38" applyNumberFormat="1" applyFont="1" applyFill="1" applyBorder="1">
      <alignment vertical="center"/>
    </xf>
    <xf numFmtId="180" fontId="0" fillId="25" borderId="28" xfId="38" applyNumberFormat="1" applyFont="1" applyFill="1" applyBorder="1">
      <alignment vertical="center"/>
    </xf>
    <xf numFmtId="177" fontId="0" fillId="0" borderId="20" xfId="0" applyNumberFormat="1" applyFont="1" applyFill="1" applyBorder="1" applyAlignment="1">
      <alignment horizontal="right" vertical="center"/>
    </xf>
    <xf numFmtId="177" fontId="0" fillId="25" borderId="12" xfId="37" applyNumberFormat="1" applyFont="1" applyFill="1" applyBorder="1" applyProtection="1">
      <alignment vertical="center"/>
      <protection locked="0"/>
    </xf>
    <xf numFmtId="180" fontId="27" fillId="0" borderId="12" xfId="0" applyNumberFormat="1" applyFont="1" applyFill="1" applyBorder="1" applyAlignment="1">
      <alignment horizontal="right" vertical="center"/>
    </xf>
    <xf numFmtId="180" fontId="0" fillId="25" borderId="13" xfId="38" applyNumberFormat="1" applyFont="1" applyFill="1" applyBorder="1">
      <alignment vertical="center"/>
    </xf>
    <xf numFmtId="180" fontId="0" fillId="25" borderId="12" xfId="37" applyNumberFormat="1" applyFont="1" applyFill="1" applyBorder="1">
      <alignment vertical="center"/>
    </xf>
    <xf numFmtId="180" fontId="0" fillId="25" borderId="17" xfId="37" applyNumberFormat="1" applyFont="1" applyFill="1" applyBorder="1">
      <alignment vertical="center"/>
    </xf>
    <xf numFmtId="180" fontId="0" fillId="25" borderId="20" xfId="37" applyNumberFormat="1" applyFont="1" applyFill="1" applyBorder="1">
      <alignment vertical="center"/>
    </xf>
    <xf numFmtId="180" fontId="0" fillId="25" borderId="12" xfId="37" applyNumberFormat="1" applyFont="1" applyFill="1" applyBorder="1" applyProtection="1">
      <alignment vertical="center"/>
      <protection locked="0"/>
    </xf>
    <xf numFmtId="180" fontId="0" fillId="25" borderId="20" xfId="37" applyNumberFormat="1" applyFont="1" applyFill="1" applyBorder="1" applyProtection="1">
      <alignment vertical="center"/>
      <protection locked="0"/>
    </xf>
    <xf numFmtId="180" fontId="0" fillId="0" borderId="14" xfId="37" applyNumberFormat="1" applyFont="1" applyFill="1" applyBorder="1" applyAlignment="1">
      <alignment horizontal="right" vertical="center"/>
    </xf>
    <xf numFmtId="180" fontId="0" fillId="0" borderId="25" xfId="37" applyNumberFormat="1" applyFont="1" applyFill="1" applyBorder="1" applyAlignment="1">
      <alignment horizontal="right" vertical="center"/>
    </xf>
    <xf numFmtId="180" fontId="0" fillId="0" borderId="15" xfId="37" applyNumberFormat="1" applyFont="1" applyFill="1" applyBorder="1" applyAlignment="1">
      <alignment horizontal="right" vertical="center"/>
    </xf>
    <xf numFmtId="180" fontId="0" fillId="0" borderId="26" xfId="37" applyNumberFormat="1" applyFont="1" applyFill="1" applyBorder="1" applyAlignment="1">
      <alignment horizontal="right" vertical="center"/>
    </xf>
    <xf numFmtId="180" fontId="0" fillId="0" borderId="12" xfId="37" applyNumberFormat="1" applyFont="1" applyFill="1" applyBorder="1" applyAlignment="1">
      <alignment horizontal="right" vertical="center"/>
    </xf>
    <xf numFmtId="180" fontId="0" fillId="0" borderId="20" xfId="37" applyNumberFormat="1" applyFont="1" applyFill="1" applyBorder="1" applyAlignment="1">
      <alignment horizontal="right" vertical="center"/>
    </xf>
    <xf numFmtId="180" fontId="0" fillId="0" borderId="17" xfId="37" applyNumberFormat="1" applyFont="1" applyFill="1" applyBorder="1" applyAlignment="1">
      <alignment horizontal="right" vertical="center"/>
    </xf>
    <xf numFmtId="180" fontId="0" fillId="0" borderId="28" xfId="37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vertical="center"/>
    </xf>
    <xf numFmtId="180" fontId="0" fillId="25" borderId="15" xfId="38" applyNumberFormat="1" applyFont="1" applyFill="1" applyBorder="1">
      <alignment vertical="center"/>
    </xf>
    <xf numFmtId="180" fontId="0" fillId="25" borderId="26" xfId="38" applyNumberFormat="1" applyFont="1" applyFill="1" applyBorder="1">
      <alignment vertical="center"/>
    </xf>
    <xf numFmtId="180" fontId="0" fillId="25" borderId="31" xfId="38" applyNumberFormat="1" applyFont="1" applyFill="1" applyBorder="1">
      <alignment vertical="center"/>
    </xf>
    <xf numFmtId="180" fontId="0" fillId="25" borderId="32" xfId="38" applyNumberFormat="1" applyFont="1" applyFill="1" applyBorder="1">
      <alignment vertical="center"/>
    </xf>
    <xf numFmtId="180" fontId="0" fillId="25" borderId="16" xfId="38" applyNumberFormat="1" applyFont="1" applyFill="1" applyBorder="1">
      <alignment vertical="center"/>
    </xf>
    <xf numFmtId="180" fontId="0" fillId="25" borderId="27" xfId="38" applyNumberFormat="1" applyFont="1" applyFill="1" applyBorder="1">
      <alignment vertical="center"/>
    </xf>
    <xf numFmtId="180" fontId="0" fillId="25" borderId="24" xfId="38" applyNumberFormat="1" applyFont="1" applyFill="1" applyBorder="1">
      <alignment vertical="center"/>
    </xf>
    <xf numFmtId="10" fontId="25" fillId="0" borderId="28" xfId="0" applyNumberFormat="1" applyFont="1" applyFill="1" applyBorder="1" applyAlignment="1">
      <alignment horizontal="center" vertical="center"/>
    </xf>
    <xf numFmtId="180" fontId="23" fillId="0" borderId="12" xfId="0" applyNumberFormat="1" applyFont="1" applyFill="1" applyBorder="1">
      <alignment vertical="center"/>
    </xf>
    <xf numFmtId="180" fontId="23" fillId="0" borderId="20" xfId="0" applyNumberFormat="1" applyFont="1" applyFill="1" applyBorder="1">
      <alignment vertical="center"/>
    </xf>
    <xf numFmtId="180" fontId="0" fillId="0" borderId="15" xfId="0" applyNumberFormat="1" applyFont="1" applyFill="1" applyBorder="1" applyAlignment="1">
      <alignment horizontal="right" vertical="center"/>
    </xf>
    <xf numFmtId="180" fontId="0" fillId="0" borderId="26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180" fontId="0" fillId="0" borderId="20" xfId="0" applyNumberFormat="1" applyFont="1" applyFill="1" applyBorder="1" applyAlignment="1">
      <alignment horizontal="right" vertical="center"/>
    </xf>
    <xf numFmtId="180" fontId="0" fillId="0" borderId="17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center" vertical="center"/>
    </xf>
    <xf numFmtId="3" fontId="0" fillId="25" borderId="17" xfId="38" applyNumberFormat="1" applyFont="1" applyFill="1" applyBorder="1" applyAlignment="1">
      <alignment horizontal="center" vertical="center"/>
    </xf>
    <xf numFmtId="3" fontId="0" fillId="25" borderId="28" xfId="38" applyNumberFormat="1" applyFont="1" applyFill="1" applyBorder="1" applyAlignment="1">
      <alignment horizontal="center" vertical="center"/>
    </xf>
    <xf numFmtId="10" fontId="25" fillId="0" borderId="27" xfId="0" applyNumberFormat="1" applyFont="1" applyFill="1" applyBorder="1" applyAlignment="1">
      <alignment horizontal="center" vertical="center"/>
    </xf>
    <xf numFmtId="180" fontId="0" fillId="25" borderId="12" xfId="38" applyNumberFormat="1" applyFont="1" applyFill="1" applyBorder="1" applyAlignment="1">
      <alignment horizontal="center" vertical="center"/>
    </xf>
    <xf numFmtId="180" fontId="0" fillId="25" borderId="17" xfId="38" applyNumberFormat="1" applyFont="1" applyFill="1" applyBorder="1" applyAlignment="1">
      <alignment horizontal="center" vertical="center"/>
    </xf>
    <xf numFmtId="0" fontId="0" fillId="28" borderId="34" xfId="0" applyFont="1" applyFill="1" applyBorder="1" applyAlignment="1">
      <alignment vertical="center"/>
    </xf>
    <xf numFmtId="180" fontId="0" fillId="25" borderId="28" xfId="38" applyNumberFormat="1" applyFont="1" applyFill="1" applyBorder="1" applyAlignment="1">
      <alignment horizontal="center" vertical="center"/>
    </xf>
    <xf numFmtId="178" fontId="25" fillId="0" borderId="0" xfId="0" applyNumberFormat="1" applyFont="1" applyBorder="1">
      <alignment vertical="center"/>
    </xf>
    <xf numFmtId="0" fontId="25" fillId="0" borderId="0" xfId="0" applyFont="1" applyBorder="1">
      <alignment vertical="center"/>
    </xf>
    <xf numFmtId="177" fontId="0" fillId="25" borderId="20" xfId="37" applyNumberFormat="1" applyFont="1" applyFill="1" applyBorder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3" xfId="0" applyNumberFormat="1" applyFont="1" applyBorder="1">
      <alignment vertical="center"/>
    </xf>
    <xf numFmtId="177" fontId="0" fillId="0" borderId="14" xfId="0" applyNumberFormat="1" applyFont="1" applyBorder="1">
      <alignment vertical="center"/>
    </xf>
    <xf numFmtId="177" fontId="0" fillId="0" borderId="25" xfId="0" applyNumberFormat="1" applyFont="1" applyBorder="1">
      <alignment vertical="center"/>
    </xf>
    <xf numFmtId="0" fontId="0" fillId="24" borderId="12" xfId="0" applyFont="1" applyFill="1" applyBorder="1" applyAlignment="1">
      <alignment horizontal="center" vertical="center"/>
    </xf>
    <xf numFmtId="177" fontId="0" fillId="0" borderId="12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0" fontId="0" fillId="24" borderId="17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25" borderId="12" xfId="37" applyNumberFormat="1" applyFont="1" applyFill="1" applyBorder="1">
      <alignment vertical="center"/>
    </xf>
    <xf numFmtId="177" fontId="0" fillId="25" borderId="20" xfId="37" applyNumberFormat="1" applyFont="1" applyFill="1" applyBorder="1">
      <alignment vertical="center"/>
    </xf>
    <xf numFmtId="177" fontId="0" fillId="25" borderId="17" xfId="37" applyNumberFormat="1" applyFont="1" applyFill="1" applyBorder="1">
      <alignment vertical="center"/>
    </xf>
    <xf numFmtId="177" fontId="0" fillId="25" borderId="28" xfId="37" applyNumberFormat="1" applyFont="1" applyFill="1" applyBorder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28" borderId="13" xfId="0" applyFont="1" applyFill="1" applyBorder="1" applyAlignment="1">
      <alignment horizontal="center" vertical="center"/>
    </xf>
    <xf numFmtId="180" fontId="0" fillId="0" borderId="13" xfId="0" applyNumberFormat="1" applyFont="1" applyFill="1" applyBorder="1" applyAlignment="1">
      <alignment horizontal="right" vertical="center"/>
    </xf>
    <xf numFmtId="180" fontId="0" fillId="0" borderId="13" xfId="0" applyNumberFormat="1" applyFont="1" applyBorder="1">
      <alignment vertical="center"/>
    </xf>
    <xf numFmtId="180" fontId="0" fillId="0" borderId="24" xfId="0" applyNumberFormat="1" applyFont="1" applyBorder="1">
      <alignment vertical="center"/>
    </xf>
    <xf numFmtId="180" fontId="0" fillId="0" borderId="12" xfId="0" applyNumberFormat="1" applyFont="1" applyBorder="1">
      <alignment vertical="center"/>
    </xf>
    <xf numFmtId="180" fontId="0" fillId="0" borderId="20" xfId="0" applyNumberFormat="1" applyFont="1" applyBorder="1">
      <alignment vertical="center"/>
    </xf>
    <xf numFmtId="180" fontId="0" fillId="0" borderId="17" xfId="0" applyNumberFormat="1" applyFont="1" applyBorder="1">
      <alignment vertical="center"/>
    </xf>
    <xf numFmtId="180" fontId="0" fillId="0" borderId="28" xfId="0" applyNumberFormat="1" applyFont="1" applyBorder="1">
      <alignment vertical="center"/>
    </xf>
    <xf numFmtId="0" fontId="25" fillId="28" borderId="17" xfId="0" applyFont="1" applyFill="1" applyBorder="1" applyAlignment="1">
      <alignment horizontal="center" vertical="center"/>
    </xf>
    <xf numFmtId="180" fontId="0" fillId="0" borderId="14" xfId="0" applyNumberFormat="1" applyFont="1" applyFill="1" applyBorder="1" applyAlignment="1">
      <alignment horizontal="right" vertical="center"/>
    </xf>
    <xf numFmtId="180" fontId="0" fillId="0" borderId="14" xfId="0" applyNumberFormat="1" applyFont="1" applyBorder="1">
      <alignment vertical="center"/>
    </xf>
    <xf numFmtId="180" fontId="0" fillId="0" borderId="25" xfId="0" applyNumberFormat="1" applyFont="1" applyBorder="1">
      <alignment vertical="center"/>
    </xf>
    <xf numFmtId="180" fontId="0" fillId="0" borderId="15" xfId="0" applyNumberFormat="1" applyFont="1" applyBorder="1">
      <alignment vertical="center"/>
    </xf>
    <xf numFmtId="180" fontId="0" fillId="0" borderId="26" xfId="0" applyNumberFormat="1" applyFont="1" applyBorder="1">
      <alignment vertical="center"/>
    </xf>
    <xf numFmtId="0" fontId="0" fillId="28" borderId="16" xfId="0" applyFont="1" applyFill="1" applyBorder="1" applyAlignment="1">
      <alignment horizontal="center" vertical="center"/>
    </xf>
    <xf numFmtId="180" fontId="0" fillId="0" borderId="16" xfId="0" applyNumberFormat="1" applyFont="1" applyFill="1" applyBorder="1" applyAlignment="1">
      <alignment horizontal="right" vertical="center"/>
    </xf>
    <xf numFmtId="180" fontId="0" fillId="0" borderId="16" xfId="0" applyNumberFormat="1" applyFont="1" applyBorder="1">
      <alignment vertical="center"/>
    </xf>
    <xf numFmtId="180" fontId="0" fillId="0" borderId="27" xfId="0" applyNumberFormat="1" applyFont="1" applyBorder="1">
      <alignment vertical="center"/>
    </xf>
    <xf numFmtId="180" fontId="0" fillId="0" borderId="22" xfId="0" applyNumberFormat="1" applyFont="1" applyFill="1" applyBorder="1" applyAlignment="1">
      <alignment horizontal="right" vertical="center"/>
    </xf>
    <xf numFmtId="180" fontId="0" fillId="0" borderId="22" xfId="0" applyNumberFormat="1" applyFont="1" applyBorder="1">
      <alignment vertical="center"/>
    </xf>
    <xf numFmtId="180" fontId="0" fillId="0" borderId="29" xfId="0" applyNumberFormat="1" applyFont="1" applyBorder="1">
      <alignment vertical="center"/>
    </xf>
    <xf numFmtId="0" fontId="0" fillId="28" borderId="21" xfId="0" applyFont="1" applyFill="1" applyBorder="1" applyAlignment="1">
      <alignment vertical="center" wrapText="1" shrinkToFit="1"/>
    </xf>
    <xf numFmtId="0" fontId="0" fillId="28" borderId="19" xfId="0" applyFont="1" applyFill="1" applyBorder="1" applyAlignment="1">
      <alignment vertical="center" shrinkToFit="1"/>
    </xf>
    <xf numFmtId="0" fontId="0" fillId="28" borderId="18" xfId="0" applyFont="1" applyFill="1" applyBorder="1" applyAlignment="1">
      <alignment horizontal="center" vertical="center"/>
    </xf>
    <xf numFmtId="180" fontId="0" fillId="0" borderId="18" xfId="0" applyNumberFormat="1" applyFont="1" applyFill="1" applyBorder="1" applyAlignment="1">
      <alignment horizontal="right" vertical="center"/>
    </xf>
    <xf numFmtId="180" fontId="0" fillId="0" borderId="18" xfId="0" applyNumberFormat="1" applyFont="1" applyBorder="1">
      <alignment vertical="center"/>
    </xf>
    <xf numFmtId="180" fontId="0" fillId="0" borderId="23" xfId="0" applyNumberFormat="1" applyFont="1" applyBorder="1">
      <alignment vertical="center"/>
    </xf>
    <xf numFmtId="0" fontId="0" fillId="28" borderId="31" xfId="0" applyFont="1" applyFill="1" applyBorder="1" applyAlignment="1">
      <alignment horizontal="center" vertical="center"/>
    </xf>
    <xf numFmtId="180" fontId="0" fillId="0" borderId="31" xfId="0" applyNumberFormat="1" applyFont="1" applyFill="1" applyBorder="1" applyAlignment="1">
      <alignment horizontal="right" vertical="center"/>
    </xf>
    <xf numFmtId="0" fontId="0" fillId="28" borderId="34" xfId="0" applyFont="1" applyFill="1" applyBorder="1" applyAlignment="1">
      <alignment vertical="center" shrinkToFit="1"/>
    </xf>
    <xf numFmtId="0" fontId="0" fillId="28" borderId="21" xfId="0" applyFont="1" applyFill="1" applyBorder="1" applyAlignment="1">
      <alignment vertical="center" shrinkToFit="1"/>
    </xf>
    <xf numFmtId="0" fontId="0" fillId="28" borderId="33" xfId="0" applyFont="1" applyFill="1" applyBorder="1" applyAlignment="1">
      <alignment vertical="center" shrinkToFit="1"/>
    </xf>
    <xf numFmtId="180" fontId="0" fillId="0" borderId="31" xfId="0" applyNumberFormat="1" applyFont="1" applyBorder="1">
      <alignment vertical="center"/>
    </xf>
    <xf numFmtId="180" fontId="0" fillId="0" borderId="32" xfId="0" applyNumberFormat="1" applyFont="1" applyBorder="1">
      <alignment vertical="center"/>
    </xf>
    <xf numFmtId="180" fontId="0" fillId="0" borderId="40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180" fontId="0" fillId="0" borderId="24" xfId="0" applyNumberFormat="1" applyFont="1" applyFill="1" applyBorder="1" applyAlignment="1">
      <alignment horizontal="right" vertical="center"/>
    </xf>
    <xf numFmtId="0" fontId="0" fillId="30" borderId="13" xfId="0" applyFont="1" applyFill="1" applyBorder="1" applyAlignment="1">
      <alignment horizontal="center" vertical="center"/>
    </xf>
    <xf numFmtId="0" fontId="0" fillId="30" borderId="14" xfId="0" applyFont="1" applyFill="1" applyBorder="1" applyAlignment="1">
      <alignment horizontal="center" vertical="center"/>
    </xf>
    <xf numFmtId="0" fontId="0" fillId="30" borderId="18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30" borderId="34" xfId="0" applyFont="1" applyFill="1" applyBorder="1" applyAlignment="1">
      <alignment vertical="center"/>
    </xf>
    <xf numFmtId="0" fontId="0" fillId="30" borderId="15" xfId="0" applyFont="1" applyFill="1" applyBorder="1" applyAlignment="1">
      <alignment horizontal="center" vertical="center"/>
    </xf>
    <xf numFmtId="0" fontId="0" fillId="30" borderId="34" xfId="0" applyFont="1" applyFill="1" applyBorder="1" applyAlignment="1">
      <alignment vertical="center" shrinkToFit="1"/>
    </xf>
    <xf numFmtId="0" fontId="0" fillId="30" borderId="21" xfId="0" applyFont="1" applyFill="1" applyBorder="1" applyAlignment="1">
      <alignment vertical="center" shrinkToFit="1"/>
    </xf>
    <xf numFmtId="0" fontId="0" fillId="30" borderId="19" xfId="0" applyFont="1" applyFill="1" applyBorder="1" applyAlignment="1">
      <alignment vertical="center"/>
    </xf>
    <xf numFmtId="0" fontId="0" fillId="27" borderId="14" xfId="0" applyFont="1" applyFill="1" applyBorder="1" applyAlignment="1">
      <alignment horizontal="center" vertical="center"/>
    </xf>
    <xf numFmtId="0" fontId="0" fillId="27" borderId="16" xfId="0" applyFont="1" applyFill="1" applyBorder="1" applyAlignment="1">
      <alignment horizontal="center" vertical="center"/>
    </xf>
    <xf numFmtId="0" fontId="0" fillId="27" borderId="15" xfId="0" applyFont="1" applyFill="1" applyBorder="1" applyAlignment="1">
      <alignment horizontal="center" vertical="center"/>
    </xf>
    <xf numFmtId="0" fontId="0" fillId="27" borderId="34" xfId="0" applyFont="1" applyFill="1" applyBorder="1" applyAlignment="1">
      <alignment vertical="center" shrinkToFit="1"/>
    </xf>
    <xf numFmtId="0" fontId="0" fillId="27" borderId="17" xfId="0" applyFont="1" applyFill="1" applyBorder="1" applyAlignment="1">
      <alignment horizontal="center" vertical="center"/>
    </xf>
    <xf numFmtId="0" fontId="0" fillId="27" borderId="33" xfId="0" applyFont="1" applyFill="1" applyBorder="1" applyAlignment="1">
      <alignment vertical="center"/>
    </xf>
    <xf numFmtId="0" fontId="0" fillId="27" borderId="34" xfId="0" applyFont="1" applyFill="1" applyBorder="1" applyAlignment="1">
      <alignment vertical="center"/>
    </xf>
    <xf numFmtId="0" fontId="0" fillId="27" borderId="21" xfId="0" applyFont="1" applyFill="1" applyBorder="1" applyAlignment="1">
      <alignment vertical="center"/>
    </xf>
    <xf numFmtId="0" fontId="0" fillId="27" borderId="13" xfId="0" applyFont="1" applyFill="1" applyBorder="1" applyAlignment="1">
      <alignment horizontal="center" vertical="center"/>
    </xf>
    <xf numFmtId="180" fontId="0" fillId="25" borderId="12" xfId="39" applyNumberFormat="1" applyFont="1" applyFill="1" applyBorder="1">
      <alignment vertical="center"/>
    </xf>
    <xf numFmtId="180" fontId="0" fillId="25" borderId="17" xfId="39" applyNumberFormat="1" applyFont="1" applyFill="1" applyBorder="1">
      <alignment vertical="center"/>
    </xf>
    <xf numFmtId="180" fontId="0" fillId="25" borderId="16" xfId="39" applyNumberFormat="1" applyFont="1" applyFill="1" applyBorder="1">
      <alignment vertical="center"/>
    </xf>
    <xf numFmtId="180" fontId="0" fillId="25" borderId="14" xfId="37" applyNumberFormat="1" applyFont="1" applyFill="1" applyBorder="1" applyAlignment="1">
      <alignment horizontal="right" vertical="center"/>
    </xf>
    <xf numFmtId="180" fontId="0" fillId="25" borderId="25" xfId="37" applyNumberFormat="1" applyFont="1" applyFill="1" applyBorder="1" applyAlignment="1">
      <alignment horizontal="right" vertical="center"/>
    </xf>
    <xf numFmtId="180" fontId="0" fillId="25" borderId="12" xfId="37" applyNumberFormat="1" applyFont="1" applyFill="1" applyBorder="1" applyAlignment="1">
      <alignment horizontal="right" vertical="center"/>
    </xf>
    <xf numFmtId="180" fontId="0" fillId="25" borderId="20" xfId="37" applyNumberFormat="1" applyFont="1" applyFill="1" applyBorder="1" applyAlignment="1">
      <alignment horizontal="right" vertical="center"/>
    </xf>
    <xf numFmtId="180" fontId="0" fillId="0" borderId="13" xfId="37" applyNumberFormat="1" applyFont="1" applyFill="1" applyBorder="1" applyAlignment="1">
      <alignment horizontal="right" vertical="center"/>
    </xf>
    <xf numFmtId="0" fontId="0" fillId="0" borderId="0" xfId="0" applyNumberFormat="1" applyFont="1">
      <alignment vertical="center"/>
    </xf>
    <xf numFmtId="0" fontId="0" fillId="26" borderId="34" xfId="0" applyFont="1" applyFill="1" applyBorder="1" applyAlignment="1">
      <alignment vertical="center"/>
    </xf>
    <xf numFmtId="0" fontId="0" fillId="26" borderId="12" xfId="0" applyFont="1" applyFill="1" applyBorder="1" applyAlignment="1">
      <alignment horizontal="center" vertical="center"/>
    </xf>
    <xf numFmtId="0" fontId="0" fillId="26" borderId="16" xfId="0" applyFont="1" applyFill="1" applyBorder="1" applyAlignment="1">
      <alignment horizontal="center" vertical="center"/>
    </xf>
    <xf numFmtId="0" fontId="0" fillId="26" borderId="17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center" vertical="center"/>
    </xf>
    <xf numFmtId="0" fontId="0" fillId="29" borderId="14" xfId="0" applyFont="1" applyFill="1" applyBorder="1" applyAlignment="1">
      <alignment horizontal="center" vertical="center"/>
    </xf>
    <xf numFmtId="180" fontId="0" fillId="25" borderId="12" xfId="37" applyNumberFormat="1" applyFont="1" applyFill="1" applyBorder="1" applyAlignment="1">
      <alignment vertical="center"/>
    </xf>
    <xf numFmtId="0" fontId="0" fillId="29" borderId="16" xfId="0" applyFont="1" applyFill="1" applyBorder="1" applyAlignment="1">
      <alignment horizontal="center" vertical="center"/>
    </xf>
    <xf numFmtId="0" fontId="0" fillId="29" borderId="13" xfId="0" applyFont="1" applyFill="1" applyBorder="1" applyAlignment="1">
      <alignment horizontal="center" vertical="center"/>
    </xf>
    <xf numFmtId="0" fontId="0" fillId="29" borderId="34" xfId="0" applyFont="1" applyFill="1" applyBorder="1" applyAlignment="1">
      <alignment vertical="center"/>
    </xf>
    <xf numFmtId="180" fontId="0" fillId="25" borderId="12" xfId="0" applyNumberFormat="1" applyFont="1" applyFill="1" applyBorder="1" applyProtection="1">
      <alignment vertical="center"/>
    </xf>
    <xf numFmtId="180" fontId="0" fillId="25" borderId="20" xfId="0" applyNumberFormat="1" applyFont="1" applyFill="1" applyBorder="1" applyProtection="1">
      <alignment vertical="center"/>
    </xf>
    <xf numFmtId="0" fontId="0" fillId="29" borderId="34" xfId="0" applyFont="1" applyFill="1" applyBorder="1" applyAlignment="1">
      <alignment vertical="center" shrinkToFit="1"/>
    </xf>
    <xf numFmtId="0" fontId="25" fillId="29" borderId="15" xfId="0" applyFont="1" applyFill="1" applyBorder="1" applyAlignment="1">
      <alignment horizontal="center" vertical="center"/>
    </xf>
    <xf numFmtId="178" fontId="0" fillId="0" borderId="0" xfId="0" applyNumberFormat="1" applyFont="1" applyBorder="1">
      <alignment vertical="center"/>
    </xf>
    <xf numFmtId="0" fontId="0" fillId="0" borderId="43" xfId="0" applyFont="1" applyBorder="1">
      <alignment vertical="center"/>
    </xf>
    <xf numFmtId="0" fontId="0" fillId="0" borderId="35" xfId="0" applyFont="1" applyBorder="1">
      <alignment vertical="center"/>
    </xf>
    <xf numFmtId="0" fontId="0" fillId="31" borderId="13" xfId="0" applyFont="1" applyFill="1" applyBorder="1" applyAlignment="1">
      <alignment horizontal="center" vertical="center"/>
    </xf>
    <xf numFmtId="180" fontId="0" fillId="25" borderId="12" xfId="0" applyNumberFormat="1" applyFont="1" applyFill="1" applyBorder="1">
      <alignment vertical="center"/>
    </xf>
    <xf numFmtId="180" fontId="0" fillId="0" borderId="17" xfId="0" applyNumberFormat="1" applyFont="1" applyBorder="1" applyAlignment="1">
      <alignment horizontal="right" vertical="center"/>
    </xf>
    <xf numFmtId="180" fontId="0" fillId="0" borderId="28" xfId="0" applyNumberFormat="1" applyFont="1" applyBorder="1" applyAlignment="1">
      <alignment horizontal="right" vertical="center"/>
    </xf>
    <xf numFmtId="180" fontId="0" fillId="0" borderId="14" xfId="0" applyNumberFormat="1" applyFont="1" applyFill="1" applyBorder="1" applyAlignment="1">
      <alignment vertical="center"/>
    </xf>
    <xf numFmtId="180" fontId="0" fillId="0" borderId="14" xfId="0" applyNumberFormat="1" applyFont="1" applyFill="1" applyBorder="1">
      <alignment vertical="center"/>
    </xf>
    <xf numFmtId="180" fontId="0" fillId="0" borderId="12" xfId="0" applyNumberFormat="1" applyFont="1" applyFill="1" applyBorder="1">
      <alignment vertical="center"/>
    </xf>
    <xf numFmtId="0" fontId="25" fillId="32" borderId="17" xfId="0" applyFont="1" applyFill="1" applyBorder="1" applyAlignment="1">
      <alignment horizontal="center" vertical="center"/>
    </xf>
    <xf numFmtId="0" fontId="0" fillId="32" borderId="14" xfId="0" applyFont="1" applyFill="1" applyBorder="1" applyAlignment="1">
      <alignment horizontal="center" vertical="center"/>
    </xf>
    <xf numFmtId="0" fontId="25" fillId="32" borderId="16" xfId="0" applyFont="1" applyFill="1" applyBorder="1" applyAlignment="1">
      <alignment horizontal="center" vertical="center"/>
    </xf>
    <xf numFmtId="180" fontId="0" fillId="25" borderId="14" xfId="0" applyNumberFormat="1" applyFont="1" applyFill="1" applyBorder="1" applyProtection="1">
      <alignment vertical="center"/>
    </xf>
    <xf numFmtId="180" fontId="0" fillId="25" borderId="25" xfId="0" applyNumberFormat="1" applyFont="1" applyFill="1" applyBorder="1" applyProtection="1">
      <alignment vertical="center"/>
    </xf>
    <xf numFmtId="0" fontId="0" fillId="33" borderId="21" xfId="0" applyFont="1" applyFill="1" applyBorder="1" applyAlignment="1">
      <alignment vertical="center"/>
    </xf>
    <xf numFmtId="0" fontId="0" fillId="33" borderId="22" xfId="0" applyFont="1" applyFill="1" applyBorder="1" applyAlignment="1">
      <alignment horizontal="center" vertical="center"/>
    </xf>
    <xf numFmtId="0" fontId="0" fillId="28" borderId="22" xfId="0" applyFont="1" applyFill="1" applyBorder="1" applyAlignment="1">
      <alignment horizontal="center" vertical="center"/>
    </xf>
    <xf numFmtId="0" fontId="25" fillId="30" borderId="17" xfId="0" applyFont="1" applyFill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28" xfId="0" applyFont="1" applyBorder="1">
      <alignment vertical="center"/>
    </xf>
    <xf numFmtId="10" fontId="25" fillId="0" borderId="15" xfId="0" applyNumberFormat="1" applyFont="1" applyFill="1" applyBorder="1" applyAlignment="1">
      <alignment horizontal="right" vertical="center"/>
    </xf>
    <xf numFmtId="10" fontId="25" fillId="0" borderId="15" xfId="0" applyNumberFormat="1" applyFont="1" applyFill="1" applyBorder="1" applyAlignment="1">
      <alignment horizontal="center" vertical="center"/>
    </xf>
    <xf numFmtId="10" fontId="25" fillId="0" borderId="26" xfId="0" applyNumberFormat="1" applyFont="1" applyFill="1" applyBorder="1" applyAlignment="1">
      <alignment horizontal="center" vertical="center"/>
    </xf>
    <xf numFmtId="38" fontId="0" fillId="25" borderId="44" xfId="37" applyFont="1" applyFill="1" applyBorder="1" applyProtection="1">
      <alignment vertical="center"/>
      <protection locked="0"/>
    </xf>
    <xf numFmtId="0" fontId="0" fillId="25" borderId="44" xfId="0" applyFont="1" applyFill="1" applyBorder="1" applyProtection="1">
      <alignment vertical="center"/>
      <protection locked="0"/>
    </xf>
    <xf numFmtId="0" fontId="0" fillId="26" borderId="13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38" fontId="0" fillId="25" borderId="12" xfId="37" applyFont="1" applyFill="1" applyBorder="1" applyProtection="1">
      <alignment vertical="center"/>
      <protection locked="0"/>
    </xf>
    <xf numFmtId="38" fontId="0" fillId="25" borderId="20" xfId="37" applyFont="1" applyFill="1" applyBorder="1" applyProtection="1">
      <alignment vertical="center"/>
      <protection locked="0"/>
    </xf>
    <xf numFmtId="0" fontId="0" fillId="0" borderId="12" xfId="0" applyFont="1" applyFill="1" applyBorder="1" applyProtection="1">
      <alignment vertical="center"/>
      <protection locked="0"/>
    </xf>
    <xf numFmtId="38" fontId="0" fillId="0" borderId="12" xfId="37" applyFont="1" applyFill="1" applyBorder="1" applyProtection="1">
      <alignment vertical="center"/>
      <protection locked="0"/>
    </xf>
    <xf numFmtId="0" fontId="0" fillId="0" borderId="20" xfId="0" applyFont="1" applyFill="1" applyBorder="1" applyProtection="1">
      <alignment vertical="center"/>
      <protection locked="0"/>
    </xf>
    <xf numFmtId="38" fontId="0" fillId="0" borderId="20" xfId="37" applyFont="1" applyFill="1" applyBorder="1" applyProtection="1">
      <alignment vertical="center"/>
      <protection locked="0"/>
    </xf>
    <xf numFmtId="0" fontId="0" fillId="25" borderId="12" xfId="0" applyFont="1" applyFill="1" applyBorder="1" applyProtection="1">
      <alignment vertical="center"/>
      <protection locked="0"/>
    </xf>
    <xf numFmtId="0" fontId="0" fillId="25" borderId="20" xfId="0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180" fontId="0" fillId="0" borderId="24" xfId="37" applyNumberFormat="1" applyFont="1" applyFill="1" applyBorder="1" applyAlignment="1">
      <alignment horizontal="right" vertical="center"/>
    </xf>
    <xf numFmtId="180" fontId="0" fillId="25" borderId="12" xfId="0" applyNumberFormat="1" applyFont="1" applyFill="1" applyBorder="1" applyProtection="1">
      <alignment vertical="center"/>
      <protection locked="0"/>
    </xf>
    <xf numFmtId="180" fontId="0" fillId="25" borderId="12" xfId="0" applyNumberFormat="1" applyFill="1" applyBorder="1" applyProtection="1">
      <alignment vertical="center"/>
      <protection locked="0"/>
    </xf>
    <xf numFmtId="180" fontId="0" fillId="25" borderId="20" xfId="0" applyNumberFormat="1" applyFont="1" applyFill="1" applyBorder="1" applyProtection="1">
      <alignment vertical="center"/>
      <protection locked="0"/>
    </xf>
    <xf numFmtId="180" fontId="0" fillId="25" borderId="20" xfId="0" applyNumberFormat="1" applyFill="1" applyBorder="1" applyProtection="1">
      <alignment vertical="center"/>
      <protection locked="0"/>
    </xf>
    <xf numFmtId="0" fontId="0" fillId="25" borderId="12" xfId="0" applyFill="1" applyBorder="1" applyProtection="1">
      <alignment vertical="center"/>
      <protection locked="0"/>
    </xf>
    <xf numFmtId="0" fontId="0" fillId="34" borderId="12" xfId="0" applyFont="1" applyFill="1" applyBorder="1" applyProtection="1">
      <alignment vertical="center"/>
      <protection locked="0"/>
    </xf>
    <xf numFmtId="180" fontId="0" fillId="0" borderId="20" xfId="0" applyNumberFormat="1" applyFont="1" applyFill="1" applyBorder="1">
      <alignment vertical="center"/>
    </xf>
    <xf numFmtId="0" fontId="0" fillId="34" borderId="20" xfId="0" applyFont="1" applyFill="1" applyBorder="1" applyProtection="1">
      <alignment vertical="center"/>
      <protection locked="0"/>
    </xf>
    <xf numFmtId="38" fontId="0" fillId="25" borderId="12" xfId="38" applyFont="1" applyFill="1" applyBorder="1" applyProtection="1">
      <alignment vertical="center"/>
      <protection locked="0"/>
    </xf>
    <xf numFmtId="38" fontId="0" fillId="25" borderId="20" xfId="38" applyFont="1" applyFill="1" applyBorder="1" applyProtection="1">
      <alignment vertical="center"/>
      <protection locked="0"/>
    </xf>
    <xf numFmtId="0" fontId="0" fillId="28" borderId="41" xfId="0" applyFont="1" applyFill="1" applyBorder="1" applyAlignment="1">
      <alignment horizontal="center" vertical="center"/>
    </xf>
    <xf numFmtId="3" fontId="25" fillId="0" borderId="28" xfId="0" applyNumberFormat="1" applyFont="1" applyBorder="1" applyAlignment="1">
      <alignment horizontal="center" vertical="center"/>
    </xf>
    <xf numFmtId="38" fontId="0" fillId="25" borderId="16" xfId="38" applyFont="1" applyFill="1" applyBorder="1" applyProtection="1">
      <alignment vertical="center"/>
      <protection locked="0"/>
    </xf>
    <xf numFmtId="38" fontId="0" fillId="25" borderId="17" xfId="38" applyFont="1" applyFill="1" applyBorder="1" applyProtection="1">
      <alignment vertical="center"/>
      <protection locked="0"/>
    </xf>
    <xf numFmtId="180" fontId="0" fillId="25" borderId="17" xfId="0" applyNumberFormat="1" applyFont="1" applyFill="1" applyBorder="1" applyProtection="1">
      <alignment vertical="center"/>
      <protection locked="0"/>
    </xf>
    <xf numFmtId="180" fontId="0" fillId="25" borderId="28" xfId="0" applyNumberFormat="1" applyFont="1" applyFill="1" applyBorder="1" applyProtection="1">
      <alignment vertical="center"/>
      <protection locked="0"/>
    </xf>
    <xf numFmtId="0" fontId="0" fillId="25" borderId="17" xfId="0" applyFont="1" applyFill="1" applyBorder="1" applyProtection="1">
      <alignment vertical="center"/>
      <protection locked="0"/>
    </xf>
    <xf numFmtId="0" fontId="0" fillId="25" borderId="28" xfId="0" applyFont="1" applyFill="1" applyBorder="1" applyProtection="1">
      <alignment vertical="center"/>
      <protection locked="0"/>
    </xf>
    <xf numFmtId="0" fontId="0" fillId="28" borderId="33" xfId="0" applyFont="1" applyFill="1" applyBorder="1" applyAlignment="1">
      <alignment horizontal="left" vertical="center" shrinkToFit="1"/>
    </xf>
    <xf numFmtId="38" fontId="0" fillId="25" borderId="31" xfId="38" applyFont="1" applyFill="1" applyBorder="1" applyProtection="1">
      <alignment vertical="center"/>
      <protection locked="0"/>
    </xf>
    <xf numFmtId="38" fontId="0" fillId="25" borderId="32" xfId="38" applyFont="1" applyFill="1" applyBorder="1" applyProtection="1">
      <alignment vertical="center"/>
      <protection locked="0"/>
    </xf>
    <xf numFmtId="38" fontId="0" fillId="25" borderId="27" xfId="38" applyFont="1" applyFill="1" applyBorder="1" applyProtection="1">
      <alignment vertical="center"/>
      <protection locked="0"/>
    </xf>
    <xf numFmtId="38" fontId="0" fillId="25" borderId="28" xfId="38" applyFont="1" applyFill="1" applyBorder="1" applyProtection="1">
      <alignment vertical="center"/>
      <protection locked="0"/>
    </xf>
    <xf numFmtId="180" fontId="0" fillId="0" borderId="12" xfId="38" applyNumberFormat="1" applyFont="1" applyFill="1" applyBorder="1">
      <alignment vertical="center"/>
    </xf>
    <xf numFmtId="180" fontId="0" fillId="0" borderId="20" xfId="38" applyNumberFormat="1" applyFont="1" applyFill="1" applyBorder="1">
      <alignment vertical="center"/>
    </xf>
    <xf numFmtId="38" fontId="0" fillId="0" borderId="12" xfId="38" applyFont="1" applyFill="1" applyBorder="1" applyProtection="1">
      <alignment vertical="center"/>
      <protection locked="0"/>
    </xf>
    <xf numFmtId="0" fontId="0" fillId="25" borderId="12" xfId="48" applyFont="1" applyFill="1" applyBorder="1" applyAlignment="1" applyProtection="1">
      <alignment vertical="center"/>
      <protection locked="0"/>
    </xf>
    <xf numFmtId="0" fontId="0" fillId="25" borderId="20" xfId="48" applyFont="1" applyFill="1" applyBorder="1" applyAlignment="1" applyProtection="1">
      <alignment vertical="center"/>
      <protection locked="0"/>
    </xf>
    <xf numFmtId="180" fontId="0" fillId="25" borderId="17" xfId="37" applyNumberFormat="1" applyFont="1" applyFill="1" applyBorder="1" applyAlignment="1">
      <alignment horizontal="right" vertical="center"/>
    </xf>
    <xf numFmtId="180" fontId="0" fillId="25" borderId="28" xfId="37" applyNumberFormat="1" applyFon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0" fontId="0" fillId="25" borderId="14" xfId="48" applyFont="1" applyFill="1" applyBorder="1" applyAlignment="1" applyProtection="1">
      <alignment vertical="center"/>
      <protection locked="0"/>
    </xf>
    <xf numFmtId="38" fontId="0" fillId="25" borderId="14" xfId="38" applyFont="1" applyFill="1" applyBorder="1" applyProtection="1">
      <alignment vertical="center"/>
      <protection locked="0"/>
    </xf>
    <xf numFmtId="0" fontId="0" fillId="25" borderId="25" xfId="48" applyFont="1" applyFill="1" applyBorder="1" applyAlignment="1" applyProtection="1">
      <alignment vertical="center"/>
      <protection locked="0"/>
    </xf>
    <xf numFmtId="181" fontId="0" fillId="0" borderId="16" xfId="0" applyNumberFormat="1" applyFont="1" applyFill="1" applyBorder="1" applyAlignment="1">
      <alignment horizontal="right" vertical="center"/>
    </xf>
    <xf numFmtId="181" fontId="0" fillId="0" borderId="17" xfId="0" applyNumberFormat="1" applyFont="1" applyFill="1" applyBorder="1" applyAlignment="1">
      <alignment horizontal="right" vertical="center"/>
    </xf>
    <xf numFmtId="0" fontId="0" fillId="0" borderId="14" xfId="48" applyFont="1" applyFill="1" applyBorder="1" applyAlignment="1" applyProtection="1">
      <alignment vertical="center"/>
      <protection locked="0"/>
    </xf>
    <xf numFmtId="38" fontId="0" fillId="0" borderId="14" xfId="38" applyFont="1" applyFill="1" applyBorder="1" applyProtection="1">
      <alignment vertical="center"/>
      <protection locked="0"/>
    </xf>
    <xf numFmtId="0" fontId="0" fillId="0" borderId="25" xfId="48" applyFont="1" applyFill="1" applyBorder="1" applyAlignment="1" applyProtection="1">
      <alignment vertical="center"/>
      <protection locked="0"/>
    </xf>
    <xf numFmtId="38" fontId="0" fillId="0" borderId="17" xfId="38" applyFont="1" applyFill="1" applyBorder="1" applyProtection="1">
      <alignment vertical="center"/>
      <protection locked="0"/>
    </xf>
    <xf numFmtId="38" fontId="0" fillId="0" borderId="28" xfId="38" applyFont="1" applyFill="1" applyBorder="1" applyProtection="1">
      <alignment vertical="center"/>
      <protection locked="0"/>
    </xf>
    <xf numFmtId="0" fontId="0" fillId="26" borderId="15" xfId="0" applyFont="1" applyFill="1" applyBorder="1" applyAlignment="1">
      <alignment horizontal="center" vertical="center"/>
    </xf>
    <xf numFmtId="38" fontId="0" fillId="0" borderId="12" xfId="0" applyNumberFormat="1" applyBorder="1" applyAlignment="1"/>
    <xf numFmtId="38" fontId="0" fillId="0" borderId="20" xfId="0" applyNumberFormat="1" applyBorder="1" applyAlignment="1"/>
    <xf numFmtId="0" fontId="25" fillId="26" borderId="16" xfId="0" applyFont="1" applyFill="1" applyBorder="1" applyAlignment="1">
      <alignment horizontal="center" vertical="center"/>
    </xf>
    <xf numFmtId="0" fontId="6" fillId="25" borderId="12" xfId="38" applyNumberFormat="1" applyFont="1" applyFill="1" applyBorder="1" applyProtection="1">
      <alignment vertical="center"/>
      <protection locked="0"/>
    </xf>
    <xf numFmtId="0" fontId="6" fillId="25" borderId="16" xfId="38" applyNumberFormat="1" applyFont="1" applyFill="1" applyBorder="1" applyProtection="1">
      <alignment vertical="center"/>
      <protection locked="0"/>
    </xf>
    <xf numFmtId="0" fontId="6" fillId="25" borderId="27" xfId="38" applyNumberFormat="1" applyFont="1" applyFill="1" applyBorder="1" applyProtection="1">
      <alignment vertical="center"/>
      <protection locked="0"/>
    </xf>
    <xf numFmtId="0" fontId="0" fillId="25" borderId="12" xfId="38" applyNumberFormat="1" applyFont="1" applyFill="1" applyBorder="1" applyProtection="1">
      <alignment vertical="center"/>
      <protection locked="0"/>
    </xf>
    <xf numFmtId="38" fontId="0" fillId="25" borderId="17" xfId="37" applyFont="1" applyFill="1" applyBorder="1" applyProtection="1">
      <alignment vertical="center"/>
      <protection locked="0"/>
    </xf>
    <xf numFmtId="0" fontId="0" fillId="25" borderId="17" xfId="38" applyNumberFormat="1" applyFont="1" applyFill="1" applyBorder="1" applyProtection="1">
      <alignment vertical="center"/>
      <protection locked="0"/>
    </xf>
    <xf numFmtId="38" fontId="0" fillId="25" borderId="28" xfId="37" applyFont="1" applyFill="1" applyBorder="1" applyProtection="1">
      <alignment vertical="center"/>
      <protection locked="0"/>
    </xf>
    <xf numFmtId="0" fontId="6" fillId="25" borderId="20" xfId="38" applyNumberFormat="1" applyFont="1" applyFill="1" applyBorder="1" applyProtection="1">
      <alignment vertical="center"/>
      <protection locked="0"/>
    </xf>
    <xf numFmtId="0" fontId="0" fillId="25" borderId="20" xfId="38" applyNumberFormat="1" applyFont="1" applyFill="1" applyBorder="1" applyProtection="1">
      <alignment vertical="center"/>
      <protection locked="0"/>
    </xf>
    <xf numFmtId="0" fontId="0" fillId="25" borderId="17" xfId="48" applyFont="1" applyFill="1" applyBorder="1" applyAlignment="1" applyProtection="1">
      <alignment vertical="center"/>
      <protection locked="0"/>
    </xf>
    <xf numFmtId="0" fontId="0" fillId="25" borderId="28" xfId="38" applyNumberFormat="1" applyFont="1" applyFill="1" applyBorder="1" applyProtection="1">
      <alignment vertical="center"/>
      <protection locked="0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15" xfId="0" applyNumberFormat="1" applyFont="1" applyBorder="1">
      <alignment vertical="center"/>
    </xf>
    <xf numFmtId="3" fontId="0" fillId="0" borderId="26" xfId="0" applyNumberFormat="1" applyFont="1" applyBorder="1">
      <alignment vertical="center"/>
    </xf>
    <xf numFmtId="3" fontId="25" fillId="0" borderId="17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12" xfId="37" applyNumberFormat="1" applyFont="1" applyFill="1" applyBorder="1">
      <alignment vertical="center"/>
    </xf>
    <xf numFmtId="3" fontId="0" fillId="0" borderId="12" xfId="38" applyNumberFormat="1" applyFont="1" applyFill="1" applyBorder="1">
      <alignment vertical="center"/>
    </xf>
    <xf numFmtId="3" fontId="0" fillId="0" borderId="20" xfId="37" applyNumberFormat="1" applyFont="1" applyFill="1" applyBorder="1">
      <alignment vertical="center"/>
    </xf>
    <xf numFmtId="3" fontId="0" fillId="0" borderId="20" xfId="38" applyNumberFormat="1" applyFont="1" applyFill="1" applyBorder="1">
      <alignment vertical="center"/>
    </xf>
    <xf numFmtId="0" fontId="0" fillId="27" borderId="36" xfId="0" applyFont="1" applyFill="1" applyBorder="1" applyAlignment="1">
      <alignment horizontal="left" vertical="center" wrapText="1"/>
    </xf>
    <xf numFmtId="0" fontId="0" fillId="27" borderId="37" xfId="0" applyFont="1" applyFill="1" applyBorder="1" applyAlignment="1">
      <alignment horizontal="left" vertical="center"/>
    </xf>
    <xf numFmtId="0" fontId="0" fillId="27" borderId="39" xfId="0" applyFont="1" applyFill="1" applyBorder="1" applyAlignment="1">
      <alignment horizontal="left" vertical="center"/>
    </xf>
    <xf numFmtId="0" fontId="0" fillId="26" borderId="36" xfId="0" applyFont="1" applyFill="1" applyBorder="1" applyAlignment="1">
      <alignment vertical="center"/>
    </xf>
    <xf numFmtId="0" fontId="0" fillId="26" borderId="37" xfId="0" applyFont="1" applyFill="1" applyBorder="1" applyAlignment="1">
      <alignment vertical="center"/>
    </xf>
    <xf numFmtId="0" fontId="0" fillId="26" borderId="39" xfId="0" applyFont="1" applyFill="1" applyBorder="1" applyAlignment="1">
      <alignment vertical="center"/>
    </xf>
    <xf numFmtId="0" fontId="0" fillId="30" borderId="36" xfId="0" applyFont="1" applyFill="1" applyBorder="1" applyAlignment="1">
      <alignment horizontal="left" vertical="center" wrapText="1" shrinkToFit="1"/>
    </xf>
    <xf numFmtId="0" fontId="0" fillId="30" borderId="37" xfId="0" applyFont="1" applyFill="1" applyBorder="1" applyAlignment="1">
      <alignment horizontal="left" vertical="center" wrapText="1" shrinkToFit="1"/>
    </xf>
    <xf numFmtId="0" fontId="0" fillId="30" borderId="38" xfId="0" applyFont="1" applyFill="1" applyBorder="1" applyAlignment="1">
      <alignment horizontal="left" vertical="center" wrapText="1" shrinkToFit="1"/>
    </xf>
    <xf numFmtId="0" fontId="0" fillId="29" borderId="33" xfId="0" applyFont="1" applyFill="1" applyBorder="1" applyAlignment="1">
      <alignment horizontal="left" vertical="center"/>
    </xf>
    <xf numFmtId="0" fontId="0" fillId="29" borderId="34" xfId="0" applyFont="1" applyFill="1" applyBorder="1" applyAlignment="1">
      <alignment horizontal="left" vertical="center"/>
    </xf>
    <xf numFmtId="0" fontId="0" fillId="29" borderId="36" xfId="0" applyFont="1" applyFill="1" applyBorder="1" applyAlignment="1">
      <alignment horizontal="left" vertical="center"/>
    </xf>
    <xf numFmtId="0" fontId="0" fillId="29" borderId="37" xfId="0" applyFont="1" applyFill="1" applyBorder="1" applyAlignment="1">
      <alignment horizontal="left" vertical="center"/>
    </xf>
    <xf numFmtId="0" fontId="0" fillId="29" borderId="39" xfId="0" applyFont="1" applyFill="1" applyBorder="1" applyAlignment="1">
      <alignment horizontal="left" vertical="center"/>
    </xf>
    <xf numFmtId="0" fontId="0" fillId="29" borderId="38" xfId="0" applyFont="1" applyFill="1" applyBorder="1" applyAlignment="1">
      <alignment horizontal="left" vertical="center"/>
    </xf>
    <xf numFmtId="0" fontId="0" fillId="27" borderId="38" xfId="0" applyFont="1" applyFill="1" applyBorder="1" applyAlignment="1">
      <alignment horizontal="left" vertical="center" wrapText="1"/>
    </xf>
    <xf numFmtId="0" fontId="0" fillId="27" borderId="39" xfId="0" applyFont="1" applyFill="1" applyBorder="1" applyAlignment="1">
      <alignment horizontal="left" vertical="center" wrapText="1"/>
    </xf>
    <xf numFmtId="0" fontId="0" fillId="29" borderId="34" xfId="0" applyFont="1" applyFill="1" applyBorder="1" applyAlignment="1">
      <alignment vertical="center"/>
    </xf>
    <xf numFmtId="0" fontId="0" fillId="29" borderId="21" xfId="0" applyFont="1" applyFill="1" applyBorder="1" applyAlignment="1">
      <alignment vertical="center"/>
    </xf>
    <xf numFmtId="0" fontId="0" fillId="27" borderId="33" xfId="0" applyFont="1" applyFill="1" applyBorder="1" applyAlignment="1">
      <alignment vertical="center"/>
    </xf>
    <xf numFmtId="0" fontId="0" fillId="27" borderId="34" xfId="0" applyFont="1" applyFill="1" applyBorder="1" applyAlignment="1">
      <alignment vertical="center"/>
    </xf>
    <xf numFmtId="0" fontId="0" fillId="27" borderId="21" xfId="0" applyFont="1" applyFill="1" applyBorder="1" applyAlignment="1">
      <alignment vertical="center"/>
    </xf>
    <xf numFmtId="0" fontId="0" fillId="30" borderId="36" xfId="0" applyFont="1" applyFill="1" applyBorder="1" applyAlignment="1">
      <alignment vertical="center"/>
    </xf>
    <xf numFmtId="0" fontId="0" fillId="30" borderId="37" xfId="0" applyFont="1" applyFill="1" applyBorder="1" applyAlignment="1">
      <alignment vertical="center"/>
    </xf>
    <xf numFmtId="0" fontId="0" fillId="30" borderId="38" xfId="0" applyFont="1" applyFill="1" applyBorder="1" applyAlignment="1">
      <alignment vertical="center"/>
    </xf>
    <xf numFmtId="0" fontId="0" fillId="27" borderId="36" xfId="0" applyFont="1" applyFill="1" applyBorder="1" applyAlignment="1">
      <alignment vertical="center"/>
    </xf>
    <xf numFmtId="0" fontId="0" fillId="27" borderId="37" xfId="0" applyFont="1" applyFill="1" applyBorder="1" applyAlignment="1">
      <alignment vertical="center"/>
    </xf>
    <xf numFmtId="0" fontId="0" fillId="27" borderId="39" xfId="0" applyFont="1" applyFill="1" applyBorder="1" applyAlignment="1">
      <alignment vertical="center"/>
    </xf>
    <xf numFmtId="0" fontId="0" fillId="32" borderId="36" xfId="0" applyFont="1" applyFill="1" applyBorder="1" applyAlignment="1">
      <alignment horizontal="left" vertical="center"/>
    </xf>
    <xf numFmtId="0" fontId="0" fillId="32" borderId="37" xfId="0" applyFont="1" applyFill="1" applyBorder="1" applyAlignment="1">
      <alignment horizontal="left" vertical="center"/>
    </xf>
    <xf numFmtId="0" fontId="0" fillId="32" borderId="39" xfId="0" applyFont="1" applyFill="1" applyBorder="1" applyAlignment="1">
      <alignment horizontal="left" vertical="center"/>
    </xf>
    <xf numFmtId="0" fontId="0" fillId="29" borderId="36" xfId="0" applyFont="1" applyFill="1" applyBorder="1" applyAlignment="1">
      <alignment horizontal="left" vertical="center" wrapText="1"/>
    </xf>
    <xf numFmtId="0" fontId="0" fillId="29" borderId="37" xfId="0" applyFont="1" applyFill="1" applyBorder="1" applyAlignment="1">
      <alignment horizontal="left" vertical="center" wrapText="1"/>
    </xf>
    <xf numFmtId="0" fontId="0" fillId="29" borderId="38" xfId="0" applyFont="1" applyFill="1" applyBorder="1" applyAlignment="1">
      <alignment horizontal="left" vertical="center" wrapText="1"/>
    </xf>
    <xf numFmtId="0" fontId="0" fillId="32" borderId="36" xfId="0" applyFont="1" applyFill="1" applyBorder="1" applyAlignment="1">
      <alignment vertical="center"/>
    </xf>
    <xf numFmtId="0" fontId="0" fillId="32" borderId="37" xfId="0" applyFont="1" applyFill="1" applyBorder="1" applyAlignment="1">
      <alignment vertical="center"/>
    </xf>
    <xf numFmtId="0" fontId="0" fillId="32" borderId="38" xfId="0" applyFont="1" applyFill="1" applyBorder="1" applyAlignment="1">
      <alignment vertical="center"/>
    </xf>
    <xf numFmtId="0" fontId="0" fillId="31" borderId="34" xfId="0" applyFont="1" applyFill="1" applyBorder="1" applyAlignment="1">
      <alignment vertical="center"/>
    </xf>
    <xf numFmtId="0" fontId="0" fillId="31" borderId="36" xfId="0" applyFont="1" applyFill="1" applyBorder="1" applyAlignment="1">
      <alignment vertical="center"/>
    </xf>
    <xf numFmtId="0" fontId="0" fillId="31" borderId="37" xfId="0" applyFont="1" applyFill="1" applyBorder="1" applyAlignment="1">
      <alignment vertical="center"/>
    </xf>
    <xf numFmtId="0" fontId="0" fillId="31" borderId="38" xfId="0" applyFont="1" applyFill="1" applyBorder="1" applyAlignment="1">
      <alignment vertical="center"/>
    </xf>
    <xf numFmtId="0" fontId="0" fillId="31" borderId="36" xfId="0" applyFont="1" applyFill="1" applyBorder="1" applyAlignment="1">
      <alignment horizontal="left" vertical="center"/>
    </xf>
    <xf numFmtId="0" fontId="0" fillId="31" borderId="37" xfId="0" applyFont="1" applyFill="1" applyBorder="1" applyAlignment="1">
      <alignment horizontal="left" vertical="center"/>
    </xf>
    <xf numFmtId="0" fontId="0" fillId="31" borderId="38" xfId="0" applyFont="1" applyFill="1" applyBorder="1" applyAlignment="1">
      <alignment horizontal="left" vertical="center"/>
    </xf>
    <xf numFmtId="0" fontId="0" fillId="32" borderId="38" xfId="0" applyFont="1" applyFill="1" applyBorder="1" applyAlignment="1">
      <alignment horizontal="left" vertical="center"/>
    </xf>
    <xf numFmtId="177" fontId="0" fillId="0" borderId="40" xfId="0" applyNumberFormat="1" applyFont="1" applyBorder="1" applyAlignment="1">
      <alignment horizontal="left" vertical="center"/>
    </xf>
    <xf numFmtId="177" fontId="0" fillId="0" borderId="43" xfId="0" applyNumberFormat="1" applyFont="1" applyBorder="1" applyAlignment="1">
      <alignment horizontal="left" vertical="center"/>
    </xf>
    <xf numFmtId="177" fontId="0" fillId="0" borderId="45" xfId="0" applyNumberFormat="1" applyFont="1" applyBorder="1" applyAlignment="1">
      <alignment horizontal="left" vertical="center"/>
    </xf>
    <xf numFmtId="0" fontId="0" fillId="28" borderId="34" xfId="0" applyFont="1" applyFill="1" applyBorder="1" applyAlignment="1">
      <alignment vertical="center"/>
    </xf>
    <xf numFmtId="0" fontId="0" fillId="28" borderId="36" xfId="0" applyFont="1" applyFill="1" applyBorder="1" applyAlignment="1">
      <alignment vertical="center"/>
    </xf>
    <xf numFmtId="0" fontId="0" fillId="28" borderId="37" xfId="0" applyFont="1" applyFill="1" applyBorder="1" applyAlignment="1">
      <alignment vertical="center"/>
    </xf>
    <xf numFmtId="0" fontId="0" fillId="28" borderId="38" xfId="0" applyFont="1" applyFill="1" applyBorder="1" applyAlignment="1">
      <alignment vertical="center"/>
    </xf>
    <xf numFmtId="0" fontId="0" fillId="28" borderId="41" xfId="0" applyFont="1" applyFill="1" applyBorder="1" applyAlignment="1">
      <alignment horizontal="left" vertical="center" shrinkToFit="1"/>
    </xf>
    <xf numFmtId="0" fontId="0" fillId="28" borderId="0" xfId="0" applyFont="1" applyFill="1" applyBorder="1" applyAlignment="1">
      <alignment horizontal="left" vertical="center" shrinkToFit="1"/>
    </xf>
    <xf numFmtId="0" fontId="0" fillId="28" borderId="42" xfId="0" applyFont="1" applyFill="1" applyBorder="1" applyAlignment="1">
      <alignment horizontal="left" vertical="center" shrinkToFit="1"/>
    </xf>
    <xf numFmtId="0" fontId="0" fillId="30" borderId="36" xfId="0" applyFont="1" applyFill="1" applyBorder="1" applyAlignment="1">
      <alignment horizontal="left" vertical="center" wrapText="1"/>
    </xf>
    <xf numFmtId="0" fontId="0" fillId="30" borderId="37" xfId="0" applyFont="1" applyFill="1" applyBorder="1" applyAlignment="1">
      <alignment horizontal="left" vertical="center" wrapText="1"/>
    </xf>
    <xf numFmtId="0" fontId="0" fillId="30" borderId="38" xfId="0" applyFont="1" applyFill="1" applyBorder="1" applyAlignment="1">
      <alignment horizontal="left" vertical="center" wrapText="1"/>
    </xf>
    <xf numFmtId="0" fontId="0" fillId="28" borderId="31" xfId="0" applyFont="1" applyFill="1" applyBorder="1" applyAlignment="1">
      <alignment horizontal="left" vertical="center" shrinkToFit="1"/>
    </xf>
    <xf numFmtId="0" fontId="0" fillId="28" borderId="15" xfId="0" applyFont="1" applyFill="1" applyBorder="1" applyAlignment="1">
      <alignment horizontal="left" vertical="center" shrinkToFit="1"/>
    </xf>
    <xf numFmtId="0" fontId="0" fillId="28" borderId="36" xfId="0" applyFont="1" applyFill="1" applyBorder="1" applyAlignment="1">
      <alignment vertical="center" shrinkToFit="1"/>
    </xf>
    <xf numFmtId="0" fontId="0" fillId="28" borderId="37" xfId="0" applyFont="1" applyFill="1" applyBorder="1" applyAlignment="1">
      <alignment vertical="center" shrinkToFit="1"/>
    </xf>
    <xf numFmtId="0" fontId="0" fillId="28" borderId="38" xfId="0" applyFont="1" applyFill="1" applyBorder="1" applyAlignment="1">
      <alignment vertical="center" shrinkToFit="1"/>
    </xf>
    <xf numFmtId="0" fontId="0" fillId="28" borderId="36" xfId="0" applyFont="1" applyFill="1" applyBorder="1" applyAlignment="1">
      <alignment horizontal="left" vertical="center" shrinkToFit="1"/>
    </xf>
    <xf numFmtId="0" fontId="0" fillId="28" borderId="37" xfId="0" applyFont="1" applyFill="1" applyBorder="1" applyAlignment="1">
      <alignment horizontal="left" vertical="center" shrinkToFit="1"/>
    </xf>
    <xf numFmtId="0" fontId="0" fillId="28" borderId="38" xfId="0" applyFont="1" applyFill="1" applyBorder="1" applyAlignment="1">
      <alignment horizontal="left" vertical="center" shrinkToFit="1"/>
    </xf>
    <xf numFmtId="0" fontId="0" fillId="28" borderId="33" xfId="0" applyFont="1" applyFill="1" applyBorder="1" applyAlignment="1">
      <alignment horizontal="left" vertical="center"/>
    </xf>
    <xf numFmtId="0" fontId="0" fillId="28" borderId="34" xfId="0" applyFont="1" applyFill="1" applyBorder="1" applyAlignment="1">
      <alignment horizontal="left" vertical="center"/>
    </xf>
    <xf numFmtId="0" fontId="0" fillId="28" borderId="21" xfId="0" applyFont="1" applyFill="1" applyBorder="1" applyAlignment="1">
      <alignment horizontal="left" vertical="center"/>
    </xf>
    <xf numFmtId="0" fontId="0" fillId="28" borderId="33" xfId="0" applyFont="1" applyFill="1" applyBorder="1" applyAlignment="1">
      <alignment horizontal="left" vertical="center" wrapText="1"/>
    </xf>
    <xf numFmtId="0" fontId="0" fillId="28" borderId="34" xfId="0" applyFont="1" applyFill="1" applyBorder="1" applyAlignment="1">
      <alignment horizontal="left" vertical="center" wrapText="1"/>
    </xf>
    <xf numFmtId="0" fontId="0" fillId="28" borderId="21" xfId="0" applyFont="1" applyFill="1" applyBorder="1" applyAlignment="1">
      <alignment horizontal="left" vertical="center" wrapText="1"/>
    </xf>
    <xf numFmtId="0" fontId="0" fillId="28" borderId="39" xfId="0" applyFont="1" applyFill="1" applyBorder="1" applyAlignment="1">
      <alignment horizontal="left" vertical="center" shrinkToFit="1"/>
    </xf>
    <xf numFmtId="0" fontId="0" fillId="28" borderId="33" xfId="0" applyFont="1" applyFill="1" applyBorder="1" applyAlignment="1">
      <alignment vertical="center" shrinkToFit="1"/>
    </xf>
    <xf numFmtId="0" fontId="0" fillId="28" borderId="19" xfId="0" applyFont="1" applyFill="1" applyBorder="1" applyAlignment="1">
      <alignment vertical="center" shrinkToFit="1"/>
    </xf>
    <xf numFmtId="0" fontId="0" fillId="28" borderId="34" xfId="0" applyFont="1" applyFill="1" applyBorder="1" applyAlignment="1">
      <alignment vertical="center" shrinkToFit="1"/>
    </xf>
    <xf numFmtId="0" fontId="0" fillId="28" borderId="33" xfId="0" applyFont="1" applyFill="1" applyBorder="1" applyAlignment="1">
      <alignment vertical="center" wrapText="1" shrinkToFit="1"/>
    </xf>
    <xf numFmtId="0" fontId="0" fillId="28" borderId="34" xfId="0" applyFont="1" applyFill="1" applyBorder="1" applyAlignment="1">
      <alignment vertical="center" wrapText="1" shrinkToFit="1"/>
    </xf>
    <xf numFmtId="0" fontId="0" fillId="28" borderId="21" xfId="0" applyFont="1" applyFill="1" applyBorder="1" applyAlignment="1">
      <alignment vertical="center" wrapText="1" shrinkToFit="1"/>
    </xf>
    <xf numFmtId="0" fontId="0" fillId="28" borderId="39" xfId="0" applyFont="1" applyFill="1" applyBorder="1" applyAlignment="1">
      <alignment vertical="center" shrinkToFit="1"/>
    </xf>
    <xf numFmtId="0" fontId="0" fillId="28" borderId="36" xfId="0" applyFont="1" applyFill="1" applyBorder="1" applyAlignment="1">
      <alignment horizontal="left" vertical="center"/>
    </xf>
    <xf numFmtId="0" fontId="0" fillId="28" borderId="37" xfId="0" applyFont="1" applyFill="1" applyBorder="1" applyAlignment="1">
      <alignment horizontal="left" vertical="center"/>
    </xf>
    <xf numFmtId="0" fontId="0" fillId="28" borderId="39" xfId="0" applyFont="1" applyFill="1" applyBorder="1" applyAlignment="1">
      <alignment horizontal="left" vertical="center"/>
    </xf>
    <xf numFmtId="0" fontId="0" fillId="24" borderId="34" xfId="0" applyFont="1" applyFill="1" applyBorder="1" applyAlignment="1">
      <alignment vertical="center"/>
    </xf>
    <xf numFmtId="0" fontId="0" fillId="28" borderId="39" xfId="0" applyFont="1" applyFill="1" applyBorder="1" applyAlignment="1">
      <alignment vertical="center"/>
    </xf>
    <xf numFmtId="0" fontId="0" fillId="28" borderId="36" xfId="0" applyFont="1" applyFill="1" applyBorder="1" applyAlignment="1">
      <alignment horizontal="left" vertical="center" wrapText="1" shrinkToFit="1"/>
    </xf>
    <xf numFmtId="0" fontId="0" fillId="28" borderId="37" xfId="0" applyFont="1" applyFill="1" applyBorder="1" applyAlignment="1">
      <alignment horizontal="left" vertical="center" wrapText="1" shrinkToFit="1"/>
    </xf>
    <xf numFmtId="0" fontId="0" fillId="28" borderId="38" xfId="0" applyFont="1" applyFill="1" applyBorder="1" applyAlignment="1">
      <alignment horizontal="left" vertical="center" wrapText="1" shrinkToFit="1"/>
    </xf>
    <xf numFmtId="0" fontId="0" fillId="29" borderId="36" xfId="0" applyFont="1" applyFill="1" applyBorder="1" applyAlignment="1">
      <alignment vertical="center" wrapText="1"/>
    </xf>
    <xf numFmtId="0" fontId="0" fillId="29" borderId="37" xfId="0" applyFont="1" applyFill="1" applyBorder="1" applyAlignment="1">
      <alignment vertical="center"/>
    </xf>
    <xf numFmtId="0" fontId="0" fillId="29" borderId="39" xfId="0" applyFont="1" applyFill="1" applyBorder="1" applyAlignment="1">
      <alignment vertical="center"/>
    </xf>
    <xf numFmtId="0" fontId="0" fillId="29" borderId="36" xfId="0" applyFont="1" applyFill="1" applyBorder="1" applyAlignment="1">
      <alignment vertical="center"/>
    </xf>
    <xf numFmtId="0" fontId="0" fillId="29" borderId="38" xfId="0" applyFont="1" applyFill="1" applyBorder="1" applyAlignment="1">
      <alignment vertical="center"/>
    </xf>
    <xf numFmtId="0" fontId="0" fillId="29" borderId="33" xfId="0" applyFont="1" applyFill="1" applyBorder="1" applyAlignment="1">
      <alignment vertical="center"/>
    </xf>
    <xf numFmtId="0" fontId="0" fillId="30" borderId="39" xfId="0" applyFont="1" applyFill="1" applyBorder="1" applyAlignment="1">
      <alignment vertical="center"/>
    </xf>
    <xf numFmtId="0" fontId="0" fillId="26" borderId="33" xfId="0" applyFont="1" applyFill="1" applyBorder="1" applyAlignment="1">
      <alignment horizontal="left" vertical="center"/>
    </xf>
    <xf numFmtId="0" fontId="0" fillId="26" borderId="34" xfId="0" applyFont="1" applyFill="1" applyBorder="1" applyAlignment="1">
      <alignment horizontal="left" vertical="center"/>
    </xf>
    <xf numFmtId="0" fontId="0" fillId="27" borderId="37" xfId="0" applyFont="1" applyFill="1" applyBorder="1" applyAlignment="1">
      <alignment horizontal="left" vertical="center" wrapText="1"/>
    </xf>
    <xf numFmtId="0" fontId="0" fillId="26" borderId="38" xfId="0" applyFont="1" applyFill="1" applyBorder="1" applyAlignment="1">
      <alignment vertical="center"/>
    </xf>
    <xf numFmtId="0" fontId="0" fillId="26" borderId="34" xfId="0" applyFont="1" applyFill="1" applyBorder="1" applyAlignment="1">
      <alignment vertical="center"/>
    </xf>
    <xf numFmtId="0" fontId="0" fillId="26" borderId="21" xfId="0" applyFont="1" applyFill="1" applyBorder="1" applyAlignment="1">
      <alignment vertical="center"/>
    </xf>
    <xf numFmtId="0" fontId="0" fillId="30" borderId="34" xfId="0" applyFont="1" applyFill="1" applyBorder="1" applyAlignment="1">
      <alignment vertical="center"/>
    </xf>
    <xf numFmtId="0" fontId="0" fillId="30" borderId="21" xfId="0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桁区切り 3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LC1035"/>
  <sheetViews>
    <sheetView tabSelected="1" view="pageBreakPreview"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20.25" customHeight="1" x14ac:dyDescent="0.15"/>
  <cols>
    <col min="1" max="1" width="27.875" style="93" customWidth="1"/>
    <col min="2" max="2" width="11" style="94" customWidth="1"/>
    <col min="3" max="15" width="10.625" style="94" customWidth="1"/>
    <col min="16" max="16" width="16.5" style="95" bestFit="1" customWidth="1"/>
    <col min="17" max="16384" width="9" style="94"/>
  </cols>
  <sheetData>
    <row r="2" spans="1:17" ht="20.25" customHeight="1" x14ac:dyDescent="0.15">
      <c r="A2" s="93" t="s">
        <v>0</v>
      </c>
    </row>
    <row r="3" spans="1:17" ht="20.25" customHeight="1" x14ac:dyDescent="0.15">
      <c r="A3" s="93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7" ht="20.25" customHeight="1" thickBot="1" x14ac:dyDescent="0.2">
      <c r="A4" s="97" t="s">
        <v>58</v>
      </c>
    </row>
    <row r="5" spans="1:17" ht="20.25" customHeight="1" thickBot="1" x14ac:dyDescent="0.2">
      <c r="A5" s="98" t="s">
        <v>2</v>
      </c>
      <c r="B5" s="99"/>
      <c r="C5" s="99" t="s">
        <v>3</v>
      </c>
      <c r="D5" s="99" t="s">
        <v>4</v>
      </c>
      <c r="E5" s="99" t="s">
        <v>5</v>
      </c>
      <c r="F5" s="99" t="s">
        <v>6</v>
      </c>
      <c r="G5" s="99" t="s">
        <v>7</v>
      </c>
      <c r="H5" s="99" t="s">
        <v>8</v>
      </c>
      <c r="I5" s="99" t="s">
        <v>9</v>
      </c>
      <c r="J5" s="99" t="s">
        <v>10</v>
      </c>
      <c r="K5" s="99" t="s">
        <v>11</v>
      </c>
      <c r="L5" s="99" t="s">
        <v>12</v>
      </c>
      <c r="M5" s="99" t="s">
        <v>13</v>
      </c>
      <c r="N5" s="99" t="s">
        <v>14</v>
      </c>
      <c r="O5" s="100" t="s">
        <v>15</v>
      </c>
    </row>
    <row r="6" spans="1:17" ht="20.25" customHeight="1" x14ac:dyDescent="0.15">
      <c r="A6" s="383" t="s">
        <v>16</v>
      </c>
      <c r="B6" s="101" t="s">
        <v>17</v>
      </c>
      <c r="C6" s="102">
        <f t="shared" ref="C6:C11" si="0">SUM(D6:O6)</f>
        <v>2653390</v>
      </c>
      <c r="D6" s="103">
        <f t="shared" ref="D6:O6" si="1">D27+D48+D69+D90+D104+D118+D139+D160+D181+D186+D207+D388+D409+D427+D446+D467+D478+D497+D516+D519+D520+D545+D549+D556+D563+D570+D599+D607+D618+D624+D658+D664++D710+D717+D734+D748+D772+D799+D823+D832+D846+D898+D914+D944+D965</f>
        <v>90236</v>
      </c>
      <c r="E6" s="103">
        <f t="shared" si="1"/>
        <v>52354</v>
      </c>
      <c r="F6" s="103">
        <f t="shared" si="1"/>
        <v>64026</v>
      </c>
      <c r="G6" s="104">
        <f t="shared" si="1"/>
        <v>273916</v>
      </c>
      <c r="H6" s="104">
        <f t="shared" si="1"/>
        <v>318990</v>
      </c>
      <c r="I6" s="104">
        <f t="shared" si="1"/>
        <v>188359</v>
      </c>
      <c r="J6" s="104">
        <f t="shared" si="1"/>
        <v>247578</v>
      </c>
      <c r="K6" s="104">
        <f t="shared" si="1"/>
        <v>683351</v>
      </c>
      <c r="L6" s="104">
        <f t="shared" si="1"/>
        <v>204360</v>
      </c>
      <c r="M6" s="104">
        <f t="shared" si="1"/>
        <v>215792</v>
      </c>
      <c r="N6" s="104">
        <f t="shared" si="1"/>
        <v>186736</v>
      </c>
      <c r="O6" s="105">
        <f t="shared" si="1"/>
        <v>127692</v>
      </c>
    </row>
    <row r="7" spans="1:17" ht="20.25" customHeight="1" x14ac:dyDescent="0.15">
      <c r="A7" s="383"/>
      <c r="B7" s="106" t="s">
        <v>18</v>
      </c>
      <c r="C7" s="42">
        <f t="shared" si="0"/>
        <v>2806051</v>
      </c>
      <c r="D7" s="107">
        <f t="shared" ref="D7:O7" si="2">D28+D49+D70+D91+D105+D119+D140+D161+D182+D187+D208+D389+D410+D428+D447+D468+D479+D498+D517+D521+D546+D550+D557+D564+D571+D600+D608+D619+D625+D659+D665++D711+D718+D735+D749+D773+D800+D824+D833+D847+D899+D915+D945+D966</f>
        <v>189857</v>
      </c>
      <c r="E7" s="107">
        <f t="shared" si="2"/>
        <v>131174</v>
      </c>
      <c r="F7" s="107">
        <f t="shared" si="2"/>
        <v>162036</v>
      </c>
      <c r="G7" s="107">
        <f t="shared" si="2"/>
        <v>233492</v>
      </c>
      <c r="H7" s="107">
        <f t="shared" si="2"/>
        <v>290513</v>
      </c>
      <c r="I7" s="107">
        <f t="shared" si="2"/>
        <v>178969</v>
      </c>
      <c r="J7" s="107">
        <f t="shared" si="2"/>
        <v>232964</v>
      </c>
      <c r="K7" s="107">
        <f t="shared" si="2"/>
        <v>651971</v>
      </c>
      <c r="L7" s="107">
        <f t="shared" si="2"/>
        <v>213024</v>
      </c>
      <c r="M7" s="107">
        <f t="shared" si="2"/>
        <v>197729</v>
      </c>
      <c r="N7" s="107">
        <f t="shared" si="2"/>
        <v>184187</v>
      </c>
      <c r="O7" s="108">
        <f t="shared" si="2"/>
        <v>140135</v>
      </c>
    </row>
    <row r="8" spans="1:17" ht="20.25" customHeight="1" x14ac:dyDescent="0.15">
      <c r="A8" s="383"/>
      <c r="B8" s="106" t="s">
        <v>19</v>
      </c>
      <c r="C8" s="42">
        <f t="shared" si="0"/>
        <v>2796469</v>
      </c>
      <c r="D8" s="107">
        <f t="shared" ref="D8:O8" si="3">D29+D50+D71+D92+D106+D120+D141+D162+D183+D188+D209+D244+D390+D411+D429+D448+D469+D480+D499+D518+D522+D547+D551+D558+D565+D572+D601+D609+D620+D626+D660+D666+D685+D712+D719+D736+D750+D774+D801+D825+D834+D848+D900+D916+D946+D967</f>
        <v>191303</v>
      </c>
      <c r="E8" s="107">
        <f t="shared" si="3"/>
        <v>142456</v>
      </c>
      <c r="F8" s="107">
        <f t="shared" si="3"/>
        <v>154838</v>
      </c>
      <c r="G8" s="107">
        <f t="shared" si="3"/>
        <v>204385</v>
      </c>
      <c r="H8" s="107">
        <f t="shared" si="3"/>
        <v>250683</v>
      </c>
      <c r="I8" s="107">
        <f t="shared" si="3"/>
        <v>179286</v>
      </c>
      <c r="J8" s="107">
        <f t="shared" si="3"/>
        <v>252355</v>
      </c>
      <c r="K8" s="107">
        <f t="shared" si="3"/>
        <v>675072</v>
      </c>
      <c r="L8" s="107">
        <f t="shared" si="3"/>
        <v>215013</v>
      </c>
      <c r="M8" s="107">
        <f t="shared" si="3"/>
        <v>211554</v>
      </c>
      <c r="N8" s="107">
        <f t="shared" si="3"/>
        <v>183963</v>
      </c>
      <c r="O8" s="108">
        <f t="shared" si="3"/>
        <v>135561</v>
      </c>
    </row>
    <row r="9" spans="1:17" ht="20.25" customHeight="1" x14ac:dyDescent="0.15">
      <c r="A9" s="383"/>
      <c r="B9" s="106" t="s">
        <v>59</v>
      </c>
      <c r="C9" s="42">
        <f t="shared" si="0"/>
        <v>2596014</v>
      </c>
      <c r="D9" s="107">
        <f t="shared" ref="D9:O9" si="4">D30+D51+D72+D93+D107+D121+D142+D163+D184+D189+D210+D391+D412+D430+D449+D470+D481+D500+D523+D552+D559+D566+D573+D602+D610+D621+D627+D661+D667+D713+D720+D737+D751+D775+D802+D826+D835+D849+D901+D917+D947+D968+D1033</f>
        <v>179519</v>
      </c>
      <c r="E9" s="107">
        <f t="shared" si="4"/>
        <v>116366</v>
      </c>
      <c r="F9" s="107">
        <f t="shared" si="4"/>
        <v>138490</v>
      </c>
      <c r="G9" s="107">
        <f t="shared" si="4"/>
        <v>178428</v>
      </c>
      <c r="H9" s="107">
        <f t="shared" si="4"/>
        <v>234688</v>
      </c>
      <c r="I9" s="107">
        <f t="shared" si="4"/>
        <v>169973</v>
      </c>
      <c r="J9" s="107">
        <f t="shared" si="4"/>
        <v>197630</v>
      </c>
      <c r="K9" s="107">
        <f t="shared" si="4"/>
        <v>629674</v>
      </c>
      <c r="L9" s="107">
        <f t="shared" si="4"/>
        <v>190528</v>
      </c>
      <c r="M9" s="107">
        <f t="shared" si="4"/>
        <v>226715</v>
      </c>
      <c r="N9" s="107">
        <f t="shared" si="4"/>
        <v>194516</v>
      </c>
      <c r="O9" s="108">
        <f t="shared" si="4"/>
        <v>139487</v>
      </c>
    </row>
    <row r="10" spans="1:17" ht="20.25" customHeight="1" x14ac:dyDescent="0.15">
      <c r="A10" s="383"/>
      <c r="B10" s="106" t="s">
        <v>63</v>
      </c>
      <c r="C10" s="42">
        <f t="shared" si="0"/>
        <v>2540927</v>
      </c>
      <c r="D10" s="107">
        <f>D31+D52+D73+D94+D108+D122+D143+D164+D185+D190+D211+D245+D392+D413+D431+D450+D471+D482+D501+D524+D548+D553+D560+D567+D574+D603+D611+D622+D628+D662+D668+D714+D721+D738+D752+D776+D803+D827+D836+D850+D902+D918+D948+D969+D1034</f>
        <v>157961</v>
      </c>
      <c r="E10" s="107">
        <f>E31+E52+E73+E94+E108+E122+E143+E164+E185+E190+E211+E245+E392+E413+E431+E450+E471+E482+E501+E524+E548+E553+E560+E567+E574+E603+E611+E622+E628+E662+E668+E714+E721+E738+E752+E776+E803+E827+E836+E850+E902+E918+E948+E969+E1034</f>
        <v>109321</v>
      </c>
      <c r="F10" s="107">
        <f>F31+F52+F73+F94+F108+F122+F143+F164+F185+F190+F211+F245+F392+F413+F431+F450+F471+F482+F501+F524+F548+F553+F560+F567+F574+F603+F611+F622+F628+F662+F668+F714+F721+F738+F752+F776+F803+F827+F836+F850+F902+F918+F948+F969+F1034</f>
        <v>140520</v>
      </c>
      <c r="G10" s="107">
        <f>G31+G52+G73+G94+G108+G122+G143+G164+G190+G211+G245+G392+G413+G431+G450+G471+G482+G501+G524+G548+G553+G560+G567+G574+G603+G611+G622+G628+G662+G668+G714+G721+G738+G752+G776+G803+G827+G836+G850+G902+G918+G948+G969+G1034</f>
        <v>181699</v>
      </c>
      <c r="H10" s="107">
        <f t="shared" ref="H10:O10" si="5">H31+H52+H73+H94+H108+H122+H143+H164+H185+H190+H211+H245+H392+H413+H431+H450+H471+H482+H501+H524+H548+H553+H560+H567+H574+H603+H611+H622+H628+H662+H668+H714+H721+H738+H752+H776+H803+H827+H836+H850+H902+H918+H948+H969+H1034</f>
        <v>237488</v>
      </c>
      <c r="I10" s="107">
        <f t="shared" si="5"/>
        <v>163419</v>
      </c>
      <c r="J10" s="107">
        <f t="shared" si="5"/>
        <v>200340</v>
      </c>
      <c r="K10" s="107">
        <f t="shared" si="5"/>
        <v>641746</v>
      </c>
      <c r="L10" s="107">
        <f t="shared" si="5"/>
        <v>215816</v>
      </c>
      <c r="M10" s="107">
        <f t="shared" si="5"/>
        <v>198706</v>
      </c>
      <c r="N10" s="107">
        <f t="shared" si="5"/>
        <v>170745</v>
      </c>
      <c r="O10" s="108">
        <f t="shared" si="5"/>
        <v>123166</v>
      </c>
    </row>
    <row r="11" spans="1:17" ht="20.25" customHeight="1" x14ac:dyDescent="0.15">
      <c r="A11" s="383"/>
      <c r="B11" s="106" t="s">
        <v>70</v>
      </c>
      <c r="C11" s="42">
        <f t="shared" si="0"/>
        <v>2612359</v>
      </c>
      <c r="D11" s="107">
        <f t="shared" ref="D11:O11" si="6">D32+D53+D74+D95+D109+D123+D144+D165+D191+D212+D246+D393+D414+D432+D451+D472+D483+D502+D525+D554+D561+D568+D575+D604+D612+D623+D629+D663+D669+D715+D722+D739+D753+D777+D804+D828+D837+D851+D903+D919+D949+D970+D247+D248</f>
        <v>160828</v>
      </c>
      <c r="E11" s="107">
        <f t="shared" si="6"/>
        <v>109357</v>
      </c>
      <c r="F11" s="107">
        <f t="shared" si="6"/>
        <v>142015</v>
      </c>
      <c r="G11" s="107">
        <f t="shared" si="6"/>
        <v>172998</v>
      </c>
      <c r="H11" s="107">
        <f t="shared" si="6"/>
        <v>241708</v>
      </c>
      <c r="I11" s="107">
        <f t="shared" si="6"/>
        <v>168171</v>
      </c>
      <c r="J11" s="107">
        <f t="shared" si="6"/>
        <v>228428</v>
      </c>
      <c r="K11" s="107">
        <f t="shared" si="6"/>
        <v>654034</v>
      </c>
      <c r="L11" s="107">
        <f t="shared" si="6"/>
        <v>187252</v>
      </c>
      <c r="M11" s="107">
        <f t="shared" si="6"/>
        <v>257581</v>
      </c>
      <c r="N11" s="107">
        <f t="shared" si="6"/>
        <v>164099</v>
      </c>
      <c r="O11" s="108">
        <f t="shared" si="6"/>
        <v>125888</v>
      </c>
    </row>
    <row r="12" spans="1:17" ht="20.25" customHeight="1" x14ac:dyDescent="0.15">
      <c r="A12" s="383"/>
      <c r="B12" s="106" t="s">
        <v>72</v>
      </c>
      <c r="C12" s="42">
        <f>SUM(D12:O12)</f>
        <v>1677324</v>
      </c>
      <c r="D12" s="107">
        <f t="shared" ref="D12:O12" si="7">D33+D54+D75+D110+D124+D145+D166+D192+D213+D252+D394+D433+D452+D526+D555+D562+D569+D576+D670+D716+D723+D740+D754+D778+D805+D829+D904+D920+D950+D971</f>
        <v>140377</v>
      </c>
      <c r="E12" s="107">
        <f t="shared" si="7"/>
        <v>108366</v>
      </c>
      <c r="F12" s="107">
        <f t="shared" si="7"/>
        <v>58958</v>
      </c>
      <c r="G12" s="107">
        <f t="shared" si="7"/>
        <v>110458</v>
      </c>
      <c r="H12" s="107">
        <f t="shared" si="7"/>
        <v>135732</v>
      </c>
      <c r="I12" s="107">
        <f t="shared" si="7"/>
        <v>129533</v>
      </c>
      <c r="J12" s="107">
        <f t="shared" si="7"/>
        <v>184221</v>
      </c>
      <c r="K12" s="107">
        <f t="shared" si="7"/>
        <v>289986</v>
      </c>
      <c r="L12" s="107">
        <f t="shared" si="7"/>
        <v>138307</v>
      </c>
      <c r="M12" s="107">
        <f t="shared" si="7"/>
        <v>129847</v>
      </c>
      <c r="N12" s="107">
        <f t="shared" si="7"/>
        <v>126937</v>
      </c>
      <c r="O12" s="108">
        <f t="shared" si="7"/>
        <v>124602</v>
      </c>
    </row>
    <row r="13" spans="1:17" ht="20.25" customHeight="1" x14ac:dyDescent="0.15">
      <c r="A13" s="383"/>
      <c r="B13" s="106" t="s">
        <v>74</v>
      </c>
      <c r="C13" s="42">
        <f>SUM(D13:O13)</f>
        <v>1900853</v>
      </c>
      <c r="D13" s="42">
        <f t="shared" ref="D13:O13" si="8">D34+D55+D76+D111+D125+D146+D167+D193+D214+D249+D395+D453+D671+D724+D755+D779+D905+D921+D951+D972+D253+D630+D644</f>
        <v>124114</v>
      </c>
      <c r="E13" s="42">
        <f t="shared" si="8"/>
        <v>108552</v>
      </c>
      <c r="F13" s="42">
        <f t="shared" si="8"/>
        <v>144278</v>
      </c>
      <c r="G13" s="42">
        <f t="shared" si="8"/>
        <v>129354</v>
      </c>
      <c r="H13" s="42">
        <f t="shared" si="8"/>
        <v>148990</v>
      </c>
      <c r="I13" s="42">
        <f t="shared" si="8"/>
        <v>151191</v>
      </c>
      <c r="J13" s="42">
        <f t="shared" si="8"/>
        <v>154269</v>
      </c>
      <c r="K13" s="42">
        <f t="shared" si="8"/>
        <v>312169</v>
      </c>
      <c r="L13" s="42">
        <f t="shared" si="8"/>
        <v>168238</v>
      </c>
      <c r="M13" s="42">
        <f t="shared" si="8"/>
        <v>181931</v>
      </c>
      <c r="N13" s="42">
        <f t="shared" si="8"/>
        <v>152733</v>
      </c>
      <c r="O13" s="47">
        <f t="shared" si="8"/>
        <v>125034</v>
      </c>
    </row>
    <row r="14" spans="1:17" ht="20.25" customHeight="1" x14ac:dyDescent="0.15">
      <c r="A14" s="383"/>
      <c r="B14" s="109" t="s">
        <v>80</v>
      </c>
      <c r="C14" s="42">
        <f t="shared" ref="C14:O14" si="9">C35+C56+C77+C112+C126+C147+C168+C194+C215+C250+C254+C268+C396+C454+C484+C503+C527+C613+C631+C672+C725+C756+C780+C852+C906+C922+C952+C973</f>
        <v>2245620</v>
      </c>
      <c r="D14" s="42">
        <f t="shared" si="9"/>
        <v>130996</v>
      </c>
      <c r="E14" s="42">
        <f t="shared" si="9"/>
        <v>110693</v>
      </c>
      <c r="F14" s="42">
        <f t="shared" si="9"/>
        <v>166564</v>
      </c>
      <c r="G14" s="42">
        <f t="shared" si="9"/>
        <v>174443</v>
      </c>
      <c r="H14" s="42">
        <f t="shared" si="9"/>
        <v>218713</v>
      </c>
      <c r="I14" s="42">
        <f t="shared" si="9"/>
        <v>169507</v>
      </c>
      <c r="J14" s="42">
        <f t="shared" si="9"/>
        <v>189039</v>
      </c>
      <c r="K14" s="42">
        <f t="shared" si="9"/>
        <v>382200</v>
      </c>
      <c r="L14" s="42">
        <f t="shared" si="9"/>
        <v>190576</v>
      </c>
      <c r="M14" s="42">
        <f t="shared" si="9"/>
        <v>173923</v>
      </c>
      <c r="N14" s="42">
        <f t="shared" si="9"/>
        <v>206778</v>
      </c>
      <c r="O14" s="47">
        <f t="shared" si="9"/>
        <v>132188</v>
      </c>
      <c r="P14" s="5"/>
      <c r="Q14" s="110"/>
    </row>
    <row r="15" spans="1:17" ht="20.25" customHeight="1" x14ac:dyDescent="0.15">
      <c r="A15" s="383"/>
      <c r="B15" s="109" t="s">
        <v>81</v>
      </c>
      <c r="C15" s="42">
        <f t="shared" ref="C15:O15" si="10">SUMIF($B$27:$B$1033,"２６年",C27:C1033)</f>
        <v>2171400</v>
      </c>
      <c r="D15" s="42">
        <f t="shared" si="10"/>
        <v>144682</v>
      </c>
      <c r="E15" s="42">
        <f t="shared" si="10"/>
        <v>103291</v>
      </c>
      <c r="F15" s="42">
        <f t="shared" si="10"/>
        <v>161758</v>
      </c>
      <c r="G15" s="42">
        <f t="shared" si="10"/>
        <v>158503</v>
      </c>
      <c r="H15" s="42">
        <f t="shared" si="10"/>
        <v>231532</v>
      </c>
      <c r="I15" s="42">
        <f t="shared" si="10"/>
        <v>167899</v>
      </c>
      <c r="J15" s="42">
        <f t="shared" si="10"/>
        <v>186612</v>
      </c>
      <c r="K15" s="42">
        <f t="shared" si="10"/>
        <v>386302</v>
      </c>
      <c r="L15" s="42">
        <f t="shared" si="10"/>
        <v>186455</v>
      </c>
      <c r="M15" s="42">
        <f t="shared" si="10"/>
        <v>183597</v>
      </c>
      <c r="N15" s="42">
        <f t="shared" si="10"/>
        <v>143317</v>
      </c>
      <c r="O15" s="47">
        <f t="shared" si="10"/>
        <v>117452</v>
      </c>
    </row>
    <row r="16" spans="1:17" ht="20.25" customHeight="1" x14ac:dyDescent="0.15">
      <c r="A16" s="383"/>
      <c r="B16" s="109" t="s">
        <v>89</v>
      </c>
      <c r="C16" s="111">
        <f t="shared" ref="C16:C21" si="11">SUM(D16:O16)</f>
        <v>2380009</v>
      </c>
      <c r="D16" s="112">
        <f t="shared" ref="D16:L16" si="12">+D37+D58+D79+D114+D128+D149+D170+D196+D217+D228+D235+D257+D276+D277+D288+D298+D398+D416+D456+D486+D505+D529+D615+D633+D674+D687+D727+D758+D782+D809+D854+D908+D924+D954+D975</f>
        <v>131775</v>
      </c>
      <c r="E16" s="112">
        <f t="shared" si="12"/>
        <v>117313</v>
      </c>
      <c r="F16" s="112">
        <f t="shared" si="12"/>
        <v>162205</v>
      </c>
      <c r="G16" s="112">
        <f t="shared" si="12"/>
        <v>153142</v>
      </c>
      <c r="H16" s="112">
        <f t="shared" si="12"/>
        <v>240276</v>
      </c>
      <c r="I16" s="112">
        <f t="shared" si="12"/>
        <v>162531</v>
      </c>
      <c r="J16" s="112">
        <f t="shared" si="12"/>
        <v>215087.5</v>
      </c>
      <c r="K16" s="112">
        <f t="shared" si="12"/>
        <v>467273</v>
      </c>
      <c r="L16" s="112">
        <f t="shared" si="12"/>
        <v>203064.5</v>
      </c>
      <c r="M16" s="112">
        <f>+M37+M58+M79+M114+M128+M149+M170+M196+M217+M228+M235+M257+M276+M277+M288+M298+M398+M416+M456+M486+M505+M529+M615+M633+M674+M687+M699+M727+M758+M782+M809+M854+M908+M924+M954+M975</f>
        <v>217804.5</v>
      </c>
      <c r="N16" s="112">
        <f>+N37+N58+N79+N114+N128+N149+N170+N196+N217+N228+N235+N257+N276+N277+N288+N298+N398+N416+N456+N486+N505+N529+N615+N633+N674+N687+N699+N727+N758+N782+N809+N854+N908+N924+N954+N975</f>
        <v>177276</v>
      </c>
      <c r="O16" s="113">
        <f>+O37+O58+O79+O114+O128+O149+O170+O196+O217+O228+O235+O257+O276+O277+O288+O298+O398+O416+O456+O486+O505+O529+O615+O633+O674+O687+O699+O727+O758+O782+O809+O854+O908+O924+O954+O975</f>
        <v>132261.5</v>
      </c>
    </row>
    <row r="17" spans="1:16" ht="20.25" customHeight="1" x14ac:dyDescent="0.15">
      <c r="A17" s="383"/>
      <c r="B17" s="109" t="s">
        <v>92</v>
      </c>
      <c r="C17" s="111">
        <f t="shared" si="11"/>
        <v>2409384</v>
      </c>
      <c r="D17" s="114">
        <f t="shared" ref="D17:O17" si="13">+D38+D59+D80+D115+D129+D150+D171+D197+D218+D229+D236+D258+D278+D289+D299+D309+D319+D329+D399+D417+D457+D487+D506+D530+D540+D583+D589+D595+D616+D634+D675+D688+D700+D728+D759+D783+D810+D793+D855+D909+D925+D955+D976+D986+D996+D1006</f>
        <v>142356</v>
      </c>
      <c r="E17" s="114">
        <f t="shared" si="13"/>
        <v>125776</v>
      </c>
      <c r="F17" s="114">
        <f t="shared" si="13"/>
        <v>169922</v>
      </c>
      <c r="G17" s="114">
        <f t="shared" si="13"/>
        <v>148739</v>
      </c>
      <c r="H17" s="114">
        <f t="shared" si="13"/>
        <v>196132</v>
      </c>
      <c r="I17" s="114">
        <f t="shared" si="13"/>
        <v>139501</v>
      </c>
      <c r="J17" s="114">
        <f t="shared" si="13"/>
        <v>238776</v>
      </c>
      <c r="K17" s="114">
        <f t="shared" si="13"/>
        <v>427131</v>
      </c>
      <c r="L17" s="114">
        <f t="shared" si="13"/>
        <v>200941</v>
      </c>
      <c r="M17" s="114">
        <f t="shared" si="13"/>
        <v>226684</v>
      </c>
      <c r="N17" s="114">
        <f t="shared" si="13"/>
        <v>260441</v>
      </c>
      <c r="O17" s="115">
        <f t="shared" si="13"/>
        <v>132985</v>
      </c>
    </row>
    <row r="18" spans="1:16" ht="20.25" customHeight="1" x14ac:dyDescent="0.15">
      <c r="A18" s="383"/>
      <c r="B18" s="109" t="s">
        <v>115</v>
      </c>
      <c r="C18" s="111">
        <f t="shared" si="11"/>
        <v>2481019</v>
      </c>
      <c r="D18" s="114">
        <v>146032</v>
      </c>
      <c r="E18" s="114">
        <v>118289</v>
      </c>
      <c r="F18" s="114">
        <v>161143</v>
      </c>
      <c r="G18" s="114">
        <v>148300</v>
      </c>
      <c r="H18" s="114">
        <v>199226</v>
      </c>
      <c r="I18" s="114">
        <v>146043</v>
      </c>
      <c r="J18" s="114">
        <v>202010</v>
      </c>
      <c r="K18" s="114">
        <v>655569</v>
      </c>
      <c r="L18" s="114">
        <v>206962</v>
      </c>
      <c r="M18" s="114">
        <v>215772</v>
      </c>
      <c r="N18" s="114">
        <v>148662</v>
      </c>
      <c r="O18" s="115">
        <v>133011</v>
      </c>
    </row>
    <row r="19" spans="1:16" ht="20.25" customHeight="1" x14ac:dyDescent="0.15">
      <c r="A19" s="383"/>
      <c r="B19" s="109" t="s">
        <v>119</v>
      </c>
      <c r="C19" s="111">
        <f t="shared" si="11"/>
        <v>3335969</v>
      </c>
      <c r="D19" s="114">
        <v>149921</v>
      </c>
      <c r="E19" s="114">
        <v>145239</v>
      </c>
      <c r="F19" s="114">
        <v>191754</v>
      </c>
      <c r="G19" s="114">
        <v>232062</v>
      </c>
      <c r="H19" s="114">
        <v>296599</v>
      </c>
      <c r="I19" s="114">
        <v>260378</v>
      </c>
      <c r="J19" s="114">
        <v>329755</v>
      </c>
      <c r="K19" s="114">
        <v>595734</v>
      </c>
      <c r="L19" s="114">
        <v>340297</v>
      </c>
      <c r="M19" s="114">
        <v>343525</v>
      </c>
      <c r="N19" s="114">
        <v>243242</v>
      </c>
      <c r="O19" s="115">
        <v>207463</v>
      </c>
      <c r="P19" s="26"/>
    </row>
    <row r="20" spans="1:16" ht="20.25" customHeight="1" x14ac:dyDescent="0.15">
      <c r="A20" s="383"/>
      <c r="B20" s="109" t="s">
        <v>137</v>
      </c>
      <c r="C20" s="111">
        <f t="shared" si="11"/>
        <v>4047035</v>
      </c>
      <c r="D20" s="114">
        <v>186808</v>
      </c>
      <c r="E20" s="114">
        <v>178337</v>
      </c>
      <c r="F20" s="114">
        <v>234933</v>
      </c>
      <c r="G20" s="114">
        <v>294536</v>
      </c>
      <c r="H20" s="114">
        <v>380096</v>
      </c>
      <c r="I20" s="114">
        <v>283433</v>
      </c>
      <c r="J20" s="114">
        <v>313258</v>
      </c>
      <c r="K20" s="114">
        <v>814717</v>
      </c>
      <c r="L20" s="114">
        <v>615182</v>
      </c>
      <c r="M20" s="114">
        <v>237375</v>
      </c>
      <c r="N20" s="114">
        <v>273979</v>
      </c>
      <c r="O20" s="115">
        <v>234381</v>
      </c>
      <c r="P20" s="26"/>
    </row>
    <row r="21" spans="1:16" ht="20.25" customHeight="1" x14ac:dyDescent="0.15">
      <c r="A21" s="383"/>
      <c r="B21" s="109" t="s">
        <v>148</v>
      </c>
      <c r="C21" s="111">
        <f t="shared" si="11"/>
        <v>2586309</v>
      </c>
      <c r="D21" s="114">
        <v>237550</v>
      </c>
      <c r="E21" s="114">
        <v>201483</v>
      </c>
      <c r="F21" s="114">
        <v>171684</v>
      </c>
      <c r="G21" s="114">
        <v>108603</v>
      </c>
      <c r="H21" s="114">
        <v>153202</v>
      </c>
      <c r="I21" s="114">
        <v>205574</v>
      </c>
      <c r="J21" s="114">
        <v>239189</v>
      </c>
      <c r="K21" s="114">
        <v>334811</v>
      </c>
      <c r="L21" s="114">
        <v>263947</v>
      </c>
      <c r="M21" s="114">
        <v>239981</v>
      </c>
      <c r="N21" s="114">
        <v>246525</v>
      </c>
      <c r="O21" s="115">
        <v>183760</v>
      </c>
      <c r="P21" s="26"/>
    </row>
    <row r="22" spans="1:16" ht="20.25" customHeight="1" x14ac:dyDescent="0.15">
      <c r="A22" s="383"/>
      <c r="B22" s="109" t="s">
        <v>156</v>
      </c>
      <c r="C22" s="111">
        <f>SUM(D22:O22)</f>
        <v>2773778</v>
      </c>
      <c r="D22" s="114">
        <v>153141</v>
      </c>
      <c r="E22" s="114">
        <v>156743</v>
      </c>
      <c r="F22" s="114">
        <v>186885</v>
      </c>
      <c r="G22" s="114">
        <v>172933</v>
      </c>
      <c r="H22" s="114">
        <v>287222</v>
      </c>
      <c r="I22" s="114">
        <v>223611</v>
      </c>
      <c r="J22" s="114">
        <v>281270</v>
      </c>
      <c r="K22" s="114">
        <v>347718</v>
      </c>
      <c r="L22" s="114">
        <v>242853</v>
      </c>
      <c r="M22" s="114">
        <v>258574</v>
      </c>
      <c r="N22" s="114">
        <v>259485</v>
      </c>
      <c r="O22" s="115">
        <v>203343</v>
      </c>
      <c r="P22" s="26"/>
    </row>
    <row r="23" spans="1:16" ht="20.25" customHeight="1" x14ac:dyDescent="0.15">
      <c r="A23" s="383"/>
      <c r="B23" s="109" t="s">
        <v>160</v>
      </c>
      <c r="C23" s="80">
        <f>SUM(D23:O23)</f>
        <v>4248636</v>
      </c>
      <c r="D23" s="52">
        <f t="shared" ref="D23:O23" si="14">D44+D65+D86+D100+D135+D156+D177+D203+D224+D242+D264+D273+D284+D295+D305+D315+D325+D334+D342+D350+D358+D366+D377+D381+D384+D405+D423+D436+D440+D443+D463+D474+D493+D512+D536+D579+D640+D645+D648+D681+D694+D706+D731+D745+D765+D769+D789+D817+D820+D842+D861+D870+D878+D886+D894+D931+D940+D961+D982+D992+D1002+D1012+D1021+D1029</f>
        <v>227019</v>
      </c>
      <c r="E23" s="52">
        <f t="shared" si="14"/>
        <v>181386</v>
      </c>
      <c r="F23" s="52">
        <f t="shared" si="14"/>
        <v>250619</v>
      </c>
      <c r="G23" s="52">
        <f t="shared" si="14"/>
        <v>283611</v>
      </c>
      <c r="H23" s="52">
        <f t="shared" si="14"/>
        <v>407284</v>
      </c>
      <c r="I23" s="52">
        <f t="shared" si="14"/>
        <v>329990</v>
      </c>
      <c r="J23" s="52">
        <f t="shared" si="14"/>
        <v>387269</v>
      </c>
      <c r="K23" s="52">
        <f t="shared" si="14"/>
        <v>647463</v>
      </c>
      <c r="L23" s="52">
        <f t="shared" si="14"/>
        <v>470086</v>
      </c>
      <c r="M23" s="52">
        <f t="shared" si="14"/>
        <v>458146</v>
      </c>
      <c r="N23" s="52">
        <f t="shared" si="14"/>
        <v>320334</v>
      </c>
      <c r="O23" s="53">
        <f t="shared" si="14"/>
        <v>285429</v>
      </c>
      <c r="P23" s="26"/>
    </row>
    <row r="24" spans="1:16" ht="20.25" customHeight="1" x14ac:dyDescent="0.15">
      <c r="A24" s="383"/>
      <c r="B24" s="109" t="s">
        <v>184</v>
      </c>
      <c r="C24" s="80">
        <f t="shared" ref="C24" si="15">SUM(D24:O24)</f>
        <v>4931248</v>
      </c>
      <c r="D24" s="52">
        <f>D45+D66+D87+D101+D136+D157+D178+D204+D225+D265+D274+D285+D296+D306+D316+D326+D335+D343+D351+D359+D367+D378+D382+D385+D406+D424+D437+D441+D444+D464+D475+D494+D513+D537+D580+D605+D641+D649+D654+D656+D652+D682+D695+D707+D732+D746+D766+D770+D790+D818+D821+D830+D843+D862+D871+D879+D887+D895+D932+D941+D962+D983+D993+D1003+D1013+D1022+D1030</f>
        <v>288966</v>
      </c>
      <c r="E24" s="52">
        <f t="shared" ref="E24:O24" si="16">E45+E66+E87+E101+E136+E157+E178+E204+E225+E265+E274+E285+E296+E306+E316+E326+E335+E343+E351+E359+E367+E378+E382+E385+E406+E424+E437+E441+E444+E464+E475+E494+E513+E537+E580+E605+E641+E649+E654+E656+E652+E682+E695+E707+E732+E746+E766+E770+E790+E818+E821+E830+E843+E862+E871+E879+E887+E895+E932+E941+E962+E983+E993+E1003+E1013+E1022+E1030</f>
        <v>257705</v>
      </c>
      <c r="F24" s="52">
        <f t="shared" si="16"/>
        <v>360066</v>
      </c>
      <c r="G24" s="52">
        <f t="shared" si="16"/>
        <v>344593</v>
      </c>
      <c r="H24" s="52">
        <f t="shared" si="16"/>
        <v>468472</v>
      </c>
      <c r="I24" s="52">
        <f t="shared" si="16"/>
        <v>350637</v>
      </c>
      <c r="J24" s="52">
        <f t="shared" si="16"/>
        <v>458818</v>
      </c>
      <c r="K24" s="52">
        <f t="shared" si="16"/>
        <v>868429</v>
      </c>
      <c r="L24" s="52">
        <f t="shared" si="16"/>
        <v>415828</v>
      </c>
      <c r="M24" s="52">
        <f t="shared" si="16"/>
        <v>443726</v>
      </c>
      <c r="N24" s="52">
        <f t="shared" si="16"/>
        <v>366026</v>
      </c>
      <c r="O24" s="52">
        <f t="shared" si="16"/>
        <v>307982</v>
      </c>
      <c r="P24" s="26"/>
    </row>
    <row r="25" spans="1:16" ht="20.25" customHeight="1" x14ac:dyDescent="0.15">
      <c r="A25" s="383"/>
      <c r="B25" s="109" t="s">
        <v>185</v>
      </c>
      <c r="C25" s="80">
        <f>SUM(D25:O25)</f>
        <v>4702395</v>
      </c>
      <c r="D25" s="52">
        <f>D46+D67+D88+D102+D137+D158+D179+D205+D226+D266+D286+D307+D317+D327+D336+D344+D352+D360+D368+D379+D383+D386+D387+D407+D425+D438+D442+D445+D465+D476+D495+D514+D538+D581+D606+D642+D650+D655+D657+D653+D683+D696+D708+D733+D747+D767+D771+D791+D819+D822+D831+D844+D863+D872+D880+D888+D896+D933+D942+D963+D984+D994+D1004+D1014+D1023+D1031</f>
        <v>306996</v>
      </c>
      <c r="E25" s="52">
        <f t="shared" ref="E25:O25" si="17">E46+E67+E88+E102+E137+E158+E179+E205+E226+E266+E286+E307+E317+E327+E336+E344+E352+E360+E368+E379+E383+E386+E387+E407+E425+E438+E442+E445+E465+E476+E495+E514+E538+E581+E606+E642+E650+E655+E657+E653+E683+E696+E708+E733+E747+E767+E771+E791+E819+E822+E831+E844+E863+E872+E880+E888+E896+E933+E942+E963+E984+E994+E1004+E1014+E1023+E1031</f>
        <v>270080</v>
      </c>
      <c r="F25" s="52">
        <f t="shared" si="17"/>
        <v>283096</v>
      </c>
      <c r="G25" s="52">
        <f t="shared" si="17"/>
        <v>356403</v>
      </c>
      <c r="H25" s="52">
        <f t="shared" si="17"/>
        <v>476257</v>
      </c>
      <c r="I25" s="52">
        <f t="shared" si="17"/>
        <v>374965</v>
      </c>
      <c r="J25" s="52">
        <f t="shared" si="17"/>
        <v>375127</v>
      </c>
      <c r="K25" s="52">
        <f t="shared" si="17"/>
        <v>739137</v>
      </c>
      <c r="L25" s="52">
        <f t="shared" si="17"/>
        <v>397339</v>
      </c>
      <c r="M25" s="52">
        <f t="shared" si="17"/>
        <v>474993</v>
      </c>
      <c r="N25" s="52">
        <f t="shared" si="17"/>
        <v>361092</v>
      </c>
      <c r="O25" s="52">
        <f t="shared" si="17"/>
        <v>286910</v>
      </c>
      <c r="P25" s="26"/>
    </row>
    <row r="26" spans="1:16" ht="20.25" customHeight="1" thickBot="1" x14ac:dyDescent="0.2">
      <c r="A26" s="383"/>
      <c r="B26" s="223" t="s">
        <v>20</v>
      </c>
      <c r="C26" s="14">
        <f>C25/C24</f>
        <v>0.953591261279092</v>
      </c>
      <c r="D26" s="14">
        <f t="shared" ref="D26:O26" si="18">D25/D24</f>
        <v>1.0623948838271631</v>
      </c>
      <c r="E26" s="14">
        <f t="shared" si="18"/>
        <v>1.0480200228943948</v>
      </c>
      <c r="F26" s="14">
        <f t="shared" si="18"/>
        <v>0.78623363494470455</v>
      </c>
      <c r="G26" s="14">
        <f t="shared" si="18"/>
        <v>1.0342723154562048</v>
      </c>
      <c r="H26" s="14">
        <f t="shared" si="18"/>
        <v>1.0166178554961662</v>
      </c>
      <c r="I26" s="14">
        <f t="shared" si="18"/>
        <v>1.0693822956504875</v>
      </c>
      <c r="J26" s="14">
        <f t="shared" si="18"/>
        <v>0.81759434023948496</v>
      </c>
      <c r="K26" s="14">
        <f t="shared" si="18"/>
        <v>0.85111966551093987</v>
      </c>
      <c r="L26" s="14">
        <f t="shared" si="18"/>
        <v>0.95553690468174346</v>
      </c>
      <c r="M26" s="14">
        <f t="shared" si="18"/>
        <v>1.0704646561166125</v>
      </c>
      <c r="N26" s="14">
        <f t="shared" si="18"/>
        <v>0.98652008327277296</v>
      </c>
      <c r="O26" s="14">
        <f t="shared" si="18"/>
        <v>0.93158041703735928</v>
      </c>
      <c r="P26" s="4"/>
    </row>
    <row r="27" spans="1:16" ht="20.25" customHeight="1" x14ac:dyDescent="0.15">
      <c r="A27" s="349" t="s">
        <v>21</v>
      </c>
      <c r="B27" s="16" t="s">
        <v>17</v>
      </c>
      <c r="C27" s="116">
        <f t="shared" ref="C27:C212" si="19">SUM(D27:O27)</f>
        <v>236717</v>
      </c>
      <c r="D27" s="104">
        <v>31583</v>
      </c>
      <c r="E27" s="104">
        <v>9500</v>
      </c>
      <c r="F27" s="104">
        <v>8000</v>
      </c>
      <c r="G27" s="104">
        <v>73300</v>
      </c>
      <c r="H27" s="104">
        <v>19334</v>
      </c>
      <c r="I27" s="104">
        <v>15834</v>
      </c>
      <c r="J27" s="104">
        <v>15500</v>
      </c>
      <c r="K27" s="104">
        <v>13500</v>
      </c>
      <c r="L27" s="104">
        <v>13834</v>
      </c>
      <c r="M27" s="104">
        <v>14666</v>
      </c>
      <c r="N27" s="104">
        <v>8583</v>
      </c>
      <c r="O27" s="105">
        <v>13083</v>
      </c>
    </row>
    <row r="28" spans="1:16" ht="20.25" customHeight="1" x14ac:dyDescent="0.15">
      <c r="A28" s="350"/>
      <c r="B28" s="22" t="s">
        <v>18</v>
      </c>
      <c r="C28" s="42">
        <f t="shared" si="19"/>
        <v>208018</v>
      </c>
      <c r="D28" s="107">
        <v>38583</v>
      </c>
      <c r="E28" s="107">
        <v>11083</v>
      </c>
      <c r="F28" s="107">
        <v>10667</v>
      </c>
      <c r="G28" s="107">
        <v>53266</v>
      </c>
      <c r="H28" s="107">
        <v>16334</v>
      </c>
      <c r="I28" s="107">
        <v>13834</v>
      </c>
      <c r="J28" s="107">
        <v>12834</v>
      </c>
      <c r="K28" s="107">
        <v>12834</v>
      </c>
      <c r="L28" s="107">
        <v>11834</v>
      </c>
      <c r="M28" s="107">
        <v>12666</v>
      </c>
      <c r="N28" s="107">
        <v>5250</v>
      </c>
      <c r="O28" s="108">
        <v>8833</v>
      </c>
    </row>
    <row r="29" spans="1:16" ht="20.25" customHeight="1" x14ac:dyDescent="0.15">
      <c r="A29" s="350"/>
      <c r="B29" s="22" t="s">
        <v>19</v>
      </c>
      <c r="C29" s="42">
        <f t="shared" ref="C29:C34" si="20">SUM(D29:O29)</f>
        <v>174860</v>
      </c>
      <c r="D29" s="107">
        <v>25250</v>
      </c>
      <c r="E29" s="107">
        <v>8833</v>
      </c>
      <c r="F29" s="107">
        <v>8916</v>
      </c>
      <c r="G29" s="107">
        <v>37366</v>
      </c>
      <c r="H29" s="107">
        <v>11500</v>
      </c>
      <c r="I29" s="107">
        <v>21332</v>
      </c>
      <c r="J29" s="107">
        <v>14500</v>
      </c>
      <c r="K29" s="107">
        <v>12000</v>
      </c>
      <c r="L29" s="107">
        <v>11332</v>
      </c>
      <c r="M29" s="107">
        <v>12832</v>
      </c>
      <c r="N29" s="107">
        <v>5166</v>
      </c>
      <c r="O29" s="108">
        <v>5833</v>
      </c>
    </row>
    <row r="30" spans="1:16" ht="20.25" customHeight="1" x14ac:dyDescent="0.15">
      <c r="A30" s="350"/>
      <c r="B30" s="22" t="s">
        <v>59</v>
      </c>
      <c r="C30" s="42">
        <f t="shared" si="20"/>
        <v>170976</v>
      </c>
      <c r="D30" s="107">
        <v>26500</v>
      </c>
      <c r="E30" s="107">
        <v>6250</v>
      </c>
      <c r="F30" s="107">
        <v>8666</v>
      </c>
      <c r="G30" s="107">
        <v>43232</v>
      </c>
      <c r="H30" s="107">
        <v>11500</v>
      </c>
      <c r="I30" s="107">
        <v>20166</v>
      </c>
      <c r="J30" s="107">
        <v>13166</v>
      </c>
      <c r="K30" s="107">
        <v>12666</v>
      </c>
      <c r="L30" s="107">
        <v>9332</v>
      </c>
      <c r="M30" s="107">
        <v>9332</v>
      </c>
      <c r="N30" s="107">
        <v>4750</v>
      </c>
      <c r="O30" s="108">
        <v>5416</v>
      </c>
    </row>
    <row r="31" spans="1:16" ht="20.25" customHeight="1" x14ac:dyDescent="0.15">
      <c r="A31" s="350"/>
      <c r="B31" s="22" t="s">
        <v>63</v>
      </c>
      <c r="C31" s="42">
        <f t="shared" si="20"/>
        <v>157599</v>
      </c>
      <c r="D31" s="107">
        <v>25750</v>
      </c>
      <c r="E31" s="107">
        <v>5250</v>
      </c>
      <c r="F31" s="107">
        <v>4583</v>
      </c>
      <c r="G31" s="107">
        <v>45766</v>
      </c>
      <c r="H31" s="107">
        <v>7834</v>
      </c>
      <c r="I31" s="107">
        <v>22334</v>
      </c>
      <c r="J31" s="107">
        <v>11666</v>
      </c>
      <c r="K31" s="107">
        <v>8334</v>
      </c>
      <c r="L31" s="107">
        <v>8666</v>
      </c>
      <c r="M31" s="107">
        <v>8666</v>
      </c>
      <c r="N31" s="107">
        <v>4417</v>
      </c>
      <c r="O31" s="108">
        <v>4333</v>
      </c>
    </row>
    <row r="32" spans="1:16" ht="20.25" customHeight="1" x14ac:dyDescent="0.15">
      <c r="A32" s="350"/>
      <c r="B32" s="22" t="s">
        <v>70</v>
      </c>
      <c r="C32" s="42">
        <f t="shared" si="20"/>
        <v>150785</v>
      </c>
      <c r="D32" s="40">
        <v>19167</v>
      </c>
      <c r="E32" s="40">
        <v>5667</v>
      </c>
      <c r="F32" s="40">
        <v>4667</v>
      </c>
      <c r="G32" s="40">
        <v>36200</v>
      </c>
      <c r="H32" s="40">
        <v>8334</v>
      </c>
      <c r="I32" s="40">
        <v>20166</v>
      </c>
      <c r="J32" s="40">
        <v>16166</v>
      </c>
      <c r="K32" s="40">
        <v>9834</v>
      </c>
      <c r="L32" s="40">
        <v>9500</v>
      </c>
      <c r="M32" s="40">
        <v>9834</v>
      </c>
      <c r="N32" s="40">
        <v>5250</v>
      </c>
      <c r="O32" s="41">
        <v>6000</v>
      </c>
    </row>
    <row r="33" spans="1:17" ht="20.25" customHeight="1" x14ac:dyDescent="0.15">
      <c r="A33" s="350"/>
      <c r="B33" s="22" t="s">
        <v>72</v>
      </c>
      <c r="C33" s="42">
        <f t="shared" si="20"/>
        <v>126499</v>
      </c>
      <c r="D33" s="40">
        <v>18083</v>
      </c>
      <c r="E33" s="40">
        <v>3917</v>
      </c>
      <c r="F33" s="40">
        <v>2917</v>
      </c>
      <c r="G33" s="40">
        <v>0</v>
      </c>
      <c r="H33" s="40">
        <v>0</v>
      </c>
      <c r="I33" s="40">
        <v>0</v>
      </c>
      <c r="J33" s="40">
        <v>41083</v>
      </c>
      <c r="K33" s="40">
        <v>25583</v>
      </c>
      <c r="L33" s="40">
        <v>9083</v>
      </c>
      <c r="M33" s="40">
        <v>9000</v>
      </c>
      <c r="N33" s="40">
        <v>8583</v>
      </c>
      <c r="O33" s="41">
        <v>8250</v>
      </c>
    </row>
    <row r="34" spans="1:17" ht="20.25" customHeight="1" x14ac:dyDescent="0.15">
      <c r="A34" s="350"/>
      <c r="B34" s="22" t="s">
        <v>74</v>
      </c>
      <c r="C34" s="42">
        <f t="shared" si="20"/>
        <v>174749</v>
      </c>
      <c r="D34" s="42">
        <v>6167</v>
      </c>
      <c r="E34" s="42">
        <v>7000</v>
      </c>
      <c r="F34" s="42">
        <v>9250</v>
      </c>
      <c r="G34" s="42">
        <v>15834</v>
      </c>
      <c r="H34" s="42">
        <v>27666</v>
      </c>
      <c r="I34" s="42">
        <v>19666</v>
      </c>
      <c r="J34" s="42">
        <v>19500</v>
      </c>
      <c r="K34" s="42">
        <v>17000</v>
      </c>
      <c r="L34" s="42">
        <v>19500</v>
      </c>
      <c r="M34" s="42">
        <v>16666</v>
      </c>
      <c r="N34" s="42">
        <v>8917</v>
      </c>
      <c r="O34" s="47">
        <v>7583</v>
      </c>
      <c r="P34" s="4"/>
    </row>
    <row r="35" spans="1:17" ht="20.25" customHeight="1" x14ac:dyDescent="0.15">
      <c r="A35" s="350"/>
      <c r="B35" s="22" t="s">
        <v>80</v>
      </c>
      <c r="C35" s="42">
        <f>SUBTOTAL(9,D35:O35)</f>
        <v>166918</v>
      </c>
      <c r="D35" s="42">
        <v>6917</v>
      </c>
      <c r="E35" s="42">
        <v>6167</v>
      </c>
      <c r="F35" s="42">
        <v>11917</v>
      </c>
      <c r="G35" s="42">
        <v>19667</v>
      </c>
      <c r="H35" s="42">
        <v>26500</v>
      </c>
      <c r="I35" s="42">
        <v>18333</v>
      </c>
      <c r="J35" s="42">
        <v>15667</v>
      </c>
      <c r="K35" s="42">
        <v>15167</v>
      </c>
      <c r="L35" s="42">
        <v>17333</v>
      </c>
      <c r="M35" s="42">
        <v>13833</v>
      </c>
      <c r="N35" s="42">
        <v>7750</v>
      </c>
      <c r="O35" s="47">
        <v>7667</v>
      </c>
      <c r="P35" s="5"/>
      <c r="Q35" s="110"/>
    </row>
    <row r="36" spans="1:17" ht="20.25" customHeight="1" x14ac:dyDescent="0.15">
      <c r="A36" s="350"/>
      <c r="B36" s="22" t="s">
        <v>81</v>
      </c>
      <c r="C36" s="42">
        <f t="shared" ref="C36:C44" si="21">SUM(D36:O36)</f>
        <v>147000</v>
      </c>
      <c r="D36" s="42">
        <v>9167</v>
      </c>
      <c r="E36" s="42">
        <v>10667</v>
      </c>
      <c r="F36" s="42">
        <v>3583</v>
      </c>
      <c r="G36" s="42">
        <v>16333</v>
      </c>
      <c r="H36" s="42">
        <v>25500</v>
      </c>
      <c r="I36" s="42">
        <v>16167</v>
      </c>
      <c r="J36" s="42">
        <v>14833</v>
      </c>
      <c r="K36" s="42">
        <v>13333</v>
      </c>
      <c r="L36" s="42">
        <v>13500</v>
      </c>
      <c r="M36" s="42">
        <v>12500</v>
      </c>
      <c r="N36" s="42">
        <v>6500</v>
      </c>
      <c r="O36" s="47">
        <v>4917</v>
      </c>
      <c r="P36" s="4"/>
    </row>
    <row r="37" spans="1:17" ht="20.25" customHeight="1" x14ac:dyDescent="0.15">
      <c r="A37" s="350"/>
      <c r="B37" s="22" t="s">
        <v>89</v>
      </c>
      <c r="C37" s="42">
        <f t="shared" si="21"/>
        <v>93666</v>
      </c>
      <c r="D37" s="42">
        <v>5833</v>
      </c>
      <c r="E37" s="42">
        <v>5750</v>
      </c>
      <c r="F37" s="42">
        <v>5083</v>
      </c>
      <c r="G37" s="42">
        <v>7500</v>
      </c>
      <c r="H37" s="42">
        <v>12167</v>
      </c>
      <c r="I37" s="42">
        <v>8750</v>
      </c>
      <c r="J37" s="42">
        <v>7333</v>
      </c>
      <c r="K37" s="42">
        <v>12750</v>
      </c>
      <c r="L37" s="42">
        <v>8083</v>
      </c>
      <c r="M37" s="42">
        <v>7417</v>
      </c>
      <c r="N37" s="42">
        <v>7333</v>
      </c>
      <c r="O37" s="47">
        <v>5667</v>
      </c>
      <c r="P37" s="4"/>
    </row>
    <row r="38" spans="1:17" ht="20.25" customHeight="1" x14ac:dyDescent="0.15">
      <c r="A38" s="350"/>
      <c r="B38" s="22" t="s">
        <v>92</v>
      </c>
      <c r="C38" s="42">
        <f t="shared" si="21"/>
        <v>91250</v>
      </c>
      <c r="D38" s="42">
        <v>6583</v>
      </c>
      <c r="E38" s="42">
        <v>7167</v>
      </c>
      <c r="F38" s="42">
        <v>6917</v>
      </c>
      <c r="G38" s="42">
        <v>11333</v>
      </c>
      <c r="H38" s="42">
        <v>10333</v>
      </c>
      <c r="I38" s="42">
        <v>7667</v>
      </c>
      <c r="J38" s="42">
        <v>6333</v>
      </c>
      <c r="K38" s="42">
        <v>7750</v>
      </c>
      <c r="L38" s="42">
        <v>7167</v>
      </c>
      <c r="M38" s="42">
        <v>6583</v>
      </c>
      <c r="N38" s="42">
        <v>7000</v>
      </c>
      <c r="O38" s="47">
        <v>6417</v>
      </c>
      <c r="P38" s="4"/>
    </row>
    <row r="39" spans="1:17" ht="20.25" customHeight="1" x14ac:dyDescent="0.15">
      <c r="A39" s="350"/>
      <c r="B39" s="22" t="s">
        <v>115</v>
      </c>
      <c r="C39" s="42">
        <f t="shared" si="21"/>
        <v>83916</v>
      </c>
      <c r="D39" s="42">
        <v>7250</v>
      </c>
      <c r="E39" s="42">
        <v>6917</v>
      </c>
      <c r="F39" s="42">
        <v>5833</v>
      </c>
      <c r="G39" s="42">
        <v>7083</v>
      </c>
      <c r="H39" s="42">
        <v>9250</v>
      </c>
      <c r="I39" s="42">
        <v>7667</v>
      </c>
      <c r="J39" s="42">
        <v>6917</v>
      </c>
      <c r="K39" s="42">
        <v>7083</v>
      </c>
      <c r="L39" s="42">
        <v>7083</v>
      </c>
      <c r="M39" s="42">
        <v>6583</v>
      </c>
      <c r="N39" s="42">
        <v>6250</v>
      </c>
      <c r="O39" s="47">
        <v>6000</v>
      </c>
      <c r="P39" s="4"/>
    </row>
    <row r="40" spans="1:17" ht="20.25" customHeight="1" x14ac:dyDescent="0.15">
      <c r="A40" s="350"/>
      <c r="B40" s="22" t="s">
        <v>119</v>
      </c>
      <c r="C40" s="42">
        <f t="shared" si="21"/>
        <v>72916</v>
      </c>
      <c r="D40" s="42">
        <v>7333</v>
      </c>
      <c r="E40" s="42">
        <v>8583</v>
      </c>
      <c r="F40" s="42">
        <v>5083</v>
      </c>
      <c r="G40" s="42">
        <v>6667</v>
      </c>
      <c r="H40" s="42">
        <v>9250</v>
      </c>
      <c r="I40" s="42">
        <v>6000</v>
      </c>
      <c r="J40" s="42">
        <v>5167</v>
      </c>
      <c r="K40" s="42">
        <v>6000</v>
      </c>
      <c r="L40" s="42">
        <v>4917</v>
      </c>
      <c r="M40" s="42">
        <v>4500</v>
      </c>
      <c r="N40" s="42">
        <v>4833</v>
      </c>
      <c r="O40" s="47">
        <v>4583</v>
      </c>
      <c r="P40" s="4"/>
    </row>
    <row r="41" spans="1:17" ht="20.25" customHeight="1" x14ac:dyDescent="0.15">
      <c r="A41" s="350"/>
      <c r="B41" s="22" t="s">
        <v>138</v>
      </c>
      <c r="C41" s="42">
        <f t="shared" si="21"/>
        <v>67417</v>
      </c>
      <c r="D41" s="42">
        <v>5750</v>
      </c>
      <c r="E41" s="42">
        <v>5000</v>
      </c>
      <c r="F41" s="42">
        <v>4917</v>
      </c>
      <c r="G41" s="42">
        <v>5250</v>
      </c>
      <c r="H41" s="42">
        <v>9750</v>
      </c>
      <c r="I41" s="42">
        <v>5417</v>
      </c>
      <c r="J41" s="42">
        <v>4750</v>
      </c>
      <c r="K41" s="42">
        <v>5000</v>
      </c>
      <c r="L41" s="42">
        <v>6000</v>
      </c>
      <c r="M41" s="42">
        <v>5666</v>
      </c>
      <c r="N41" s="42">
        <v>5250</v>
      </c>
      <c r="O41" s="47">
        <v>4667</v>
      </c>
      <c r="P41" s="4"/>
    </row>
    <row r="42" spans="1:17" ht="20.25" customHeight="1" x14ac:dyDescent="0.15">
      <c r="A42" s="350"/>
      <c r="B42" s="22" t="s">
        <v>149</v>
      </c>
      <c r="C42" s="42">
        <f t="shared" si="21"/>
        <v>48750</v>
      </c>
      <c r="D42" s="48">
        <v>3750</v>
      </c>
      <c r="E42" s="48">
        <v>3750</v>
      </c>
      <c r="F42" s="48">
        <v>3250</v>
      </c>
      <c r="G42" s="48">
        <v>4167</v>
      </c>
      <c r="H42" s="48">
        <v>4833</v>
      </c>
      <c r="I42" s="48">
        <v>3833</v>
      </c>
      <c r="J42" s="48">
        <v>4417</v>
      </c>
      <c r="K42" s="48">
        <v>3750</v>
      </c>
      <c r="L42" s="48">
        <v>4667</v>
      </c>
      <c r="M42" s="48">
        <v>3583</v>
      </c>
      <c r="N42" s="48">
        <v>4333</v>
      </c>
      <c r="O42" s="92">
        <v>4417</v>
      </c>
      <c r="P42" s="4"/>
    </row>
    <row r="43" spans="1:17" ht="20.25" customHeight="1" x14ac:dyDescent="0.15">
      <c r="A43" s="350"/>
      <c r="B43" s="22" t="s">
        <v>157</v>
      </c>
      <c r="C43" s="42">
        <f t="shared" si="21"/>
        <v>36917</v>
      </c>
      <c r="D43" s="48">
        <v>3917</v>
      </c>
      <c r="E43" s="48">
        <v>3000</v>
      </c>
      <c r="F43" s="48">
        <v>2500</v>
      </c>
      <c r="G43" s="48">
        <v>5083</v>
      </c>
      <c r="H43" s="48">
        <v>3917</v>
      </c>
      <c r="I43" s="48">
        <v>2167</v>
      </c>
      <c r="J43" s="48">
        <v>2250</v>
      </c>
      <c r="K43" s="48">
        <v>2583</v>
      </c>
      <c r="L43" s="48">
        <v>3083</v>
      </c>
      <c r="M43" s="48">
        <v>3000</v>
      </c>
      <c r="N43" s="48">
        <v>2500</v>
      </c>
      <c r="O43" s="92">
        <v>2917</v>
      </c>
      <c r="P43" s="4"/>
    </row>
    <row r="44" spans="1:17" ht="20.25" customHeight="1" x14ac:dyDescent="0.15">
      <c r="A44" s="350"/>
      <c r="B44" s="22" t="s">
        <v>161</v>
      </c>
      <c r="C44" s="42">
        <f t="shared" si="21"/>
        <v>66338</v>
      </c>
      <c r="D44" s="48">
        <v>3417</v>
      </c>
      <c r="E44" s="48">
        <v>2750</v>
      </c>
      <c r="F44" s="48">
        <v>2750</v>
      </c>
      <c r="G44" s="48">
        <v>5334</v>
      </c>
      <c r="H44" s="48">
        <v>5334</v>
      </c>
      <c r="I44" s="48">
        <v>3167</v>
      </c>
      <c r="J44" s="48">
        <v>6334</v>
      </c>
      <c r="K44" s="48">
        <v>7000</v>
      </c>
      <c r="L44" s="48">
        <v>10417</v>
      </c>
      <c r="M44" s="48">
        <v>8584</v>
      </c>
      <c r="N44" s="48">
        <v>6584</v>
      </c>
      <c r="O44" s="92">
        <v>4667</v>
      </c>
      <c r="P44" s="4"/>
    </row>
    <row r="45" spans="1:17" ht="20.25" customHeight="1" x14ac:dyDescent="0.15">
      <c r="A45" s="350"/>
      <c r="B45" s="22" t="s">
        <v>186</v>
      </c>
      <c r="C45" s="42">
        <f t="shared" ref="C45" si="22">SUM(D45:O45)</f>
        <v>49087</v>
      </c>
      <c r="D45" s="48">
        <v>3584</v>
      </c>
      <c r="E45" s="48">
        <v>3334</v>
      </c>
      <c r="F45" s="48">
        <v>2750</v>
      </c>
      <c r="G45" s="48">
        <v>9500</v>
      </c>
      <c r="H45" s="48">
        <v>5834</v>
      </c>
      <c r="I45" s="48">
        <v>10500</v>
      </c>
      <c r="J45" s="48">
        <v>2334</v>
      </c>
      <c r="K45" s="48">
        <v>2000</v>
      </c>
      <c r="L45" s="48">
        <v>2500</v>
      </c>
      <c r="M45" s="48">
        <v>2834</v>
      </c>
      <c r="N45" s="48">
        <v>2000</v>
      </c>
      <c r="O45" s="92">
        <v>1917</v>
      </c>
      <c r="P45" s="4"/>
    </row>
    <row r="46" spans="1:17" ht="20.25" customHeight="1" x14ac:dyDescent="0.15">
      <c r="A46" s="350"/>
      <c r="B46" s="22" t="s">
        <v>187</v>
      </c>
      <c r="C46" s="42">
        <f>SUM(D46:O46)</f>
        <v>27921</v>
      </c>
      <c r="D46" s="224">
        <v>2167</v>
      </c>
      <c r="E46" s="224">
        <v>1417</v>
      </c>
      <c r="F46" s="224">
        <v>2000</v>
      </c>
      <c r="G46" s="224">
        <v>2334</v>
      </c>
      <c r="H46" s="224">
        <v>6250</v>
      </c>
      <c r="I46" s="224">
        <v>2084</v>
      </c>
      <c r="J46" s="224">
        <v>2084</v>
      </c>
      <c r="K46" s="224">
        <v>2000</v>
      </c>
      <c r="L46" s="224">
        <v>1834</v>
      </c>
      <c r="M46" s="224">
        <v>1834</v>
      </c>
      <c r="N46" s="224">
        <v>2167</v>
      </c>
      <c r="O46" s="225">
        <v>1750</v>
      </c>
      <c r="P46" s="4"/>
    </row>
    <row r="47" spans="1:17" ht="20.25" customHeight="1" thickBot="1" x14ac:dyDescent="0.2">
      <c r="A47" s="351"/>
      <c r="B47" s="125" t="s">
        <v>20</v>
      </c>
      <c r="C47" s="14">
        <f>C46/C45</f>
        <v>0.56880640495446855</v>
      </c>
      <c r="D47" s="14">
        <f t="shared" ref="D47:O47" si="23">D46/D45</f>
        <v>0.6046316964285714</v>
      </c>
      <c r="E47" s="14">
        <f t="shared" si="23"/>
        <v>0.42501499700059986</v>
      </c>
      <c r="F47" s="14">
        <f t="shared" si="23"/>
        <v>0.72727272727272729</v>
      </c>
      <c r="G47" s="14">
        <f t="shared" si="23"/>
        <v>0.24568421052631578</v>
      </c>
      <c r="H47" s="14">
        <f t="shared" si="23"/>
        <v>1.0713061364415495</v>
      </c>
      <c r="I47" s="14">
        <f t="shared" si="23"/>
        <v>0.19847619047619047</v>
      </c>
      <c r="J47" s="14">
        <f t="shared" si="23"/>
        <v>0.89288774635818335</v>
      </c>
      <c r="K47" s="14">
        <f t="shared" si="23"/>
        <v>1</v>
      </c>
      <c r="L47" s="14">
        <f t="shared" si="23"/>
        <v>0.73360000000000003</v>
      </c>
      <c r="M47" s="14">
        <f t="shared" si="23"/>
        <v>0.64714184897671134</v>
      </c>
      <c r="N47" s="14">
        <f t="shared" si="23"/>
        <v>1.0834999999999999</v>
      </c>
      <c r="O47" s="15">
        <f t="shared" si="23"/>
        <v>0.91288471570161711</v>
      </c>
      <c r="P47" s="4"/>
    </row>
    <row r="48" spans="1:17" ht="20.25" customHeight="1" x14ac:dyDescent="0.15">
      <c r="A48" s="349" t="s">
        <v>22</v>
      </c>
      <c r="B48" s="16" t="s">
        <v>17</v>
      </c>
      <c r="C48" s="126">
        <f t="shared" si="19"/>
        <v>366500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366500</v>
      </c>
      <c r="L48" s="127">
        <v>0</v>
      </c>
      <c r="M48" s="127">
        <v>0</v>
      </c>
      <c r="N48" s="127">
        <v>0</v>
      </c>
      <c r="O48" s="128">
        <v>0</v>
      </c>
      <c r="P48" s="4"/>
    </row>
    <row r="49" spans="1:17" ht="20.25" customHeight="1" x14ac:dyDescent="0.15">
      <c r="A49" s="350"/>
      <c r="B49" s="22" t="s">
        <v>18</v>
      </c>
      <c r="C49" s="78">
        <f t="shared" si="19"/>
        <v>327500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327500</v>
      </c>
      <c r="L49" s="121">
        <v>0</v>
      </c>
      <c r="M49" s="121">
        <v>0</v>
      </c>
      <c r="N49" s="121">
        <v>0</v>
      </c>
      <c r="O49" s="122">
        <v>0</v>
      </c>
      <c r="P49" s="4"/>
    </row>
    <row r="50" spans="1:17" ht="20.25" customHeight="1" x14ac:dyDescent="0.15">
      <c r="A50" s="350"/>
      <c r="B50" s="22" t="s">
        <v>19</v>
      </c>
      <c r="C50" s="78">
        <f t="shared" si="19"/>
        <v>332500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332500</v>
      </c>
      <c r="L50" s="121">
        <v>0</v>
      </c>
      <c r="M50" s="121">
        <v>0</v>
      </c>
      <c r="N50" s="121">
        <v>0</v>
      </c>
      <c r="O50" s="122">
        <v>0</v>
      </c>
      <c r="P50" s="4"/>
    </row>
    <row r="51" spans="1:17" ht="20.25" customHeight="1" x14ac:dyDescent="0.15">
      <c r="A51" s="350"/>
      <c r="B51" s="22" t="s">
        <v>59</v>
      </c>
      <c r="C51" s="78">
        <f t="shared" si="19"/>
        <v>330000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330000</v>
      </c>
      <c r="L51" s="121">
        <v>0</v>
      </c>
      <c r="M51" s="121">
        <v>0</v>
      </c>
      <c r="N51" s="121">
        <v>0</v>
      </c>
      <c r="O51" s="122">
        <v>0</v>
      </c>
      <c r="P51" s="4"/>
    </row>
    <row r="52" spans="1:17" ht="20.25" customHeight="1" x14ac:dyDescent="0.15">
      <c r="A52" s="350"/>
      <c r="B52" s="22" t="s">
        <v>63</v>
      </c>
      <c r="C52" s="78">
        <f t="shared" si="19"/>
        <v>349500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49">
        <v>349500</v>
      </c>
      <c r="L52" s="121">
        <v>0</v>
      </c>
      <c r="M52" s="121">
        <v>0</v>
      </c>
      <c r="N52" s="121">
        <v>0</v>
      </c>
      <c r="O52" s="122">
        <v>0</v>
      </c>
      <c r="P52" s="4"/>
    </row>
    <row r="53" spans="1:17" ht="20.25" customHeight="1" x14ac:dyDescent="0.15">
      <c r="A53" s="350"/>
      <c r="B53" s="22" t="s">
        <v>70</v>
      </c>
      <c r="C53" s="78">
        <f t="shared" si="19"/>
        <v>347000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49">
        <v>347000</v>
      </c>
      <c r="L53" s="121">
        <v>0</v>
      </c>
      <c r="M53" s="121">
        <v>0</v>
      </c>
      <c r="N53" s="121">
        <v>0</v>
      </c>
      <c r="O53" s="122">
        <v>0</v>
      </c>
    </row>
    <row r="54" spans="1:17" ht="20.25" customHeight="1" x14ac:dyDescent="0.15">
      <c r="A54" s="350"/>
      <c r="B54" s="22" t="s">
        <v>72</v>
      </c>
      <c r="C54" s="78">
        <f t="shared" si="19"/>
        <v>105000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49">
        <v>105000</v>
      </c>
      <c r="L54" s="121">
        <v>0</v>
      </c>
      <c r="M54" s="121">
        <v>0</v>
      </c>
      <c r="N54" s="121">
        <v>0</v>
      </c>
      <c r="O54" s="122">
        <v>0</v>
      </c>
      <c r="P54" s="4"/>
    </row>
    <row r="55" spans="1:17" ht="20.25" customHeight="1" x14ac:dyDescent="0.15">
      <c r="A55" s="350"/>
      <c r="B55" s="22" t="s">
        <v>74</v>
      </c>
      <c r="C55" s="78">
        <f t="shared" si="19"/>
        <v>141000</v>
      </c>
      <c r="D55" s="121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78">
        <v>141000</v>
      </c>
      <c r="L55" s="121">
        <v>0</v>
      </c>
      <c r="M55" s="121">
        <v>0</v>
      </c>
      <c r="N55" s="121">
        <v>0</v>
      </c>
      <c r="O55" s="122">
        <v>0</v>
      </c>
      <c r="P55" s="4"/>
    </row>
    <row r="56" spans="1:17" ht="20.25" customHeight="1" x14ac:dyDescent="0.15">
      <c r="A56" s="350"/>
      <c r="B56" s="22" t="s">
        <v>80</v>
      </c>
      <c r="C56" s="78">
        <v>169000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20000</v>
      </c>
      <c r="K56" s="78">
        <v>149000</v>
      </c>
      <c r="L56" s="121">
        <v>0</v>
      </c>
      <c r="M56" s="121">
        <v>0</v>
      </c>
      <c r="N56" s="121">
        <v>0</v>
      </c>
      <c r="O56" s="122">
        <v>0</v>
      </c>
      <c r="P56" s="5"/>
      <c r="Q56" s="110"/>
    </row>
    <row r="57" spans="1:17" ht="20.25" customHeight="1" x14ac:dyDescent="0.15">
      <c r="A57" s="350"/>
      <c r="B57" s="22" t="s">
        <v>81</v>
      </c>
      <c r="C57" s="78">
        <f t="shared" ref="C57:C67" si="24">SUM(D57:O57)</f>
        <v>172000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17000</v>
      </c>
      <c r="K57" s="78">
        <v>155000</v>
      </c>
      <c r="L57" s="121">
        <v>0</v>
      </c>
      <c r="M57" s="121">
        <v>0</v>
      </c>
      <c r="N57" s="121">
        <v>0</v>
      </c>
      <c r="O57" s="122">
        <v>0</v>
      </c>
      <c r="P57" s="4"/>
    </row>
    <row r="58" spans="1:17" ht="20.25" customHeight="1" x14ac:dyDescent="0.15">
      <c r="A58" s="350"/>
      <c r="B58" s="22" t="s">
        <v>89</v>
      </c>
      <c r="C58" s="78">
        <f t="shared" si="24"/>
        <v>226500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18500</v>
      </c>
      <c r="K58" s="78">
        <v>208000</v>
      </c>
      <c r="L58" s="121">
        <v>0</v>
      </c>
      <c r="M58" s="121">
        <v>0</v>
      </c>
      <c r="N58" s="121">
        <v>0</v>
      </c>
      <c r="O58" s="122">
        <v>0</v>
      </c>
      <c r="P58" s="4"/>
    </row>
    <row r="59" spans="1:17" ht="20.25" customHeight="1" x14ac:dyDescent="0.15">
      <c r="A59" s="350"/>
      <c r="B59" s="22" t="s">
        <v>92</v>
      </c>
      <c r="C59" s="78">
        <f t="shared" si="24"/>
        <v>217000</v>
      </c>
      <c r="D59" s="121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25000</v>
      </c>
      <c r="K59" s="78">
        <v>192000</v>
      </c>
      <c r="L59" s="121">
        <v>0</v>
      </c>
      <c r="M59" s="121">
        <v>0</v>
      </c>
      <c r="N59" s="121">
        <v>0</v>
      </c>
      <c r="O59" s="122">
        <v>0</v>
      </c>
      <c r="P59" s="4"/>
    </row>
    <row r="60" spans="1:17" ht="20.25" customHeight="1" x14ac:dyDescent="0.15">
      <c r="A60" s="350"/>
      <c r="B60" s="22" t="s">
        <v>115</v>
      </c>
      <c r="C60" s="78">
        <f t="shared" si="24"/>
        <v>195000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20000</v>
      </c>
      <c r="K60" s="78">
        <v>175000</v>
      </c>
      <c r="L60" s="121">
        <v>0</v>
      </c>
      <c r="M60" s="121">
        <v>0</v>
      </c>
      <c r="N60" s="121">
        <v>0</v>
      </c>
      <c r="O60" s="122">
        <v>0</v>
      </c>
      <c r="P60" s="4"/>
    </row>
    <row r="61" spans="1:17" ht="20.25" customHeight="1" x14ac:dyDescent="0.15">
      <c r="A61" s="350"/>
      <c r="B61" s="22" t="s">
        <v>119</v>
      </c>
      <c r="C61" s="78">
        <f t="shared" si="24"/>
        <v>188000</v>
      </c>
      <c r="D61" s="121"/>
      <c r="E61" s="121"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17000</v>
      </c>
      <c r="K61" s="78">
        <v>171000</v>
      </c>
      <c r="L61" s="121">
        <v>0</v>
      </c>
      <c r="M61" s="121">
        <v>0</v>
      </c>
      <c r="N61" s="121">
        <v>0</v>
      </c>
      <c r="O61" s="122">
        <v>0</v>
      </c>
      <c r="P61" s="4"/>
    </row>
    <row r="62" spans="1:17" ht="20.25" customHeight="1" x14ac:dyDescent="0.15">
      <c r="A62" s="350"/>
      <c r="B62" s="22" t="s">
        <v>138</v>
      </c>
      <c r="C62" s="78">
        <f t="shared" si="24"/>
        <v>194000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23000</v>
      </c>
      <c r="K62" s="78">
        <v>171000</v>
      </c>
      <c r="L62" s="121">
        <v>0</v>
      </c>
      <c r="M62" s="121">
        <v>0</v>
      </c>
      <c r="N62" s="121">
        <v>0</v>
      </c>
      <c r="O62" s="122">
        <v>0</v>
      </c>
      <c r="P62" s="4"/>
    </row>
    <row r="63" spans="1:17" ht="20.25" customHeight="1" x14ac:dyDescent="0.15">
      <c r="A63" s="350"/>
      <c r="B63" s="22" t="s">
        <v>149</v>
      </c>
      <c r="C63" s="78">
        <f t="shared" si="24"/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2">
        <v>0</v>
      </c>
      <c r="P63" s="4"/>
    </row>
    <row r="64" spans="1:17" ht="20.25" customHeight="1" x14ac:dyDescent="0.15">
      <c r="A64" s="350"/>
      <c r="B64" s="22" t="s">
        <v>157</v>
      </c>
      <c r="C64" s="78">
        <f t="shared" si="24"/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v>0</v>
      </c>
      <c r="M64" s="121">
        <v>0</v>
      </c>
      <c r="N64" s="121">
        <v>0</v>
      </c>
      <c r="O64" s="122">
        <v>0</v>
      </c>
      <c r="P64" s="4"/>
    </row>
    <row r="65" spans="1:17" ht="20.25" customHeight="1" x14ac:dyDescent="0.15">
      <c r="A65" s="350"/>
      <c r="B65" s="22" t="s">
        <v>161</v>
      </c>
      <c r="C65" s="78">
        <f t="shared" si="24"/>
        <v>128500</v>
      </c>
      <c r="D65" s="121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128500</v>
      </c>
      <c r="L65" s="121">
        <v>0</v>
      </c>
      <c r="M65" s="121">
        <v>0</v>
      </c>
      <c r="N65" s="121">
        <v>0</v>
      </c>
      <c r="O65" s="122">
        <v>0</v>
      </c>
      <c r="P65" s="4"/>
    </row>
    <row r="66" spans="1:17" ht="20.25" customHeight="1" x14ac:dyDescent="0.15">
      <c r="A66" s="350"/>
      <c r="B66" s="22" t="s">
        <v>186</v>
      </c>
      <c r="C66" s="78">
        <f t="shared" si="24"/>
        <v>276000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6">
        <v>276000</v>
      </c>
      <c r="L66" s="226">
        <v>0</v>
      </c>
      <c r="M66" s="226">
        <v>0</v>
      </c>
      <c r="N66" s="226">
        <v>0</v>
      </c>
      <c r="O66" s="228">
        <v>0</v>
      </c>
      <c r="P66" s="4"/>
    </row>
    <row r="67" spans="1:17" ht="20.25" customHeight="1" x14ac:dyDescent="0.15">
      <c r="A67" s="350"/>
      <c r="B67" s="22" t="s">
        <v>187</v>
      </c>
      <c r="C67" s="78">
        <f t="shared" si="24"/>
        <v>238000</v>
      </c>
      <c r="D67" s="227"/>
      <c r="E67" s="227"/>
      <c r="F67" s="227"/>
      <c r="G67" s="227"/>
      <c r="H67" s="227"/>
      <c r="I67" s="227"/>
      <c r="J67" s="227"/>
      <c r="K67" s="227">
        <v>238000</v>
      </c>
      <c r="L67" s="227"/>
      <c r="M67" s="227"/>
      <c r="N67" s="227"/>
      <c r="O67" s="229"/>
      <c r="P67" s="4"/>
    </row>
    <row r="68" spans="1:17" ht="20.25" customHeight="1" thickBot="1" x14ac:dyDescent="0.2">
      <c r="A68" s="351"/>
      <c r="B68" s="125" t="s">
        <v>20</v>
      </c>
      <c r="C68" s="14">
        <f>C67/C66</f>
        <v>0.8623188405797102</v>
      </c>
      <c r="D68" s="35" t="s">
        <v>175</v>
      </c>
      <c r="E68" s="35" t="s">
        <v>175</v>
      </c>
      <c r="F68" s="35" t="s">
        <v>175</v>
      </c>
      <c r="G68" s="35" t="s">
        <v>175</v>
      </c>
      <c r="H68" s="35" t="s">
        <v>175</v>
      </c>
      <c r="I68" s="35" t="s">
        <v>175</v>
      </c>
      <c r="J68" s="35" t="s">
        <v>175</v>
      </c>
      <c r="K68" s="14">
        <f>K67/K66</f>
        <v>0.8623188405797102</v>
      </c>
      <c r="L68" s="35" t="s">
        <v>175</v>
      </c>
      <c r="M68" s="35" t="s">
        <v>175</v>
      </c>
      <c r="N68" s="35" t="s">
        <v>175</v>
      </c>
      <c r="O68" s="73" t="s">
        <v>175</v>
      </c>
      <c r="P68" s="4"/>
    </row>
    <row r="69" spans="1:17" ht="20.25" customHeight="1" x14ac:dyDescent="0.15">
      <c r="A69" s="349" t="s">
        <v>177</v>
      </c>
      <c r="B69" s="16" t="s">
        <v>17</v>
      </c>
      <c r="C69" s="126">
        <f>SUM(D69:O69)</f>
        <v>34575</v>
      </c>
      <c r="D69" s="127">
        <v>3066</v>
      </c>
      <c r="E69" s="127">
        <v>1164</v>
      </c>
      <c r="F69" s="127">
        <v>1275</v>
      </c>
      <c r="G69" s="127">
        <v>2652</v>
      </c>
      <c r="H69" s="127">
        <v>4324</v>
      </c>
      <c r="I69" s="127">
        <v>4120</v>
      </c>
      <c r="J69" s="127">
        <v>3596</v>
      </c>
      <c r="K69" s="127">
        <v>2496</v>
      </c>
      <c r="L69" s="127">
        <v>3002</v>
      </c>
      <c r="M69" s="127">
        <v>4377</v>
      </c>
      <c r="N69" s="127">
        <v>3390</v>
      </c>
      <c r="O69" s="128">
        <v>1113</v>
      </c>
      <c r="P69" s="4"/>
    </row>
    <row r="70" spans="1:17" ht="20.25" customHeight="1" x14ac:dyDescent="0.15">
      <c r="A70" s="350"/>
      <c r="B70" s="22" t="s">
        <v>18</v>
      </c>
      <c r="C70" s="78">
        <f t="shared" si="19"/>
        <v>34983</v>
      </c>
      <c r="D70" s="121">
        <v>4254</v>
      </c>
      <c r="E70" s="121">
        <v>1043</v>
      </c>
      <c r="F70" s="121">
        <v>1745</v>
      </c>
      <c r="G70" s="121">
        <v>2496</v>
      </c>
      <c r="H70" s="121">
        <v>3985</v>
      </c>
      <c r="I70" s="121">
        <v>3534</v>
      </c>
      <c r="J70" s="121">
        <v>3868</v>
      </c>
      <c r="K70" s="121">
        <v>2545</v>
      </c>
      <c r="L70" s="121">
        <v>2548</v>
      </c>
      <c r="M70" s="121">
        <v>4524</v>
      </c>
      <c r="N70" s="121">
        <v>3191</v>
      </c>
      <c r="O70" s="122">
        <v>1250</v>
      </c>
      <c r="P70" s="4"/>
    </row>
    <row r="71" spans="1:17" ht="20.25" customHeight="1" x14ac:dyDescent="0.15">
      <c r="A71" s="350"/>
      <c r="B71" s="22" t="s">
        <v>19</v>
      </c>
      <c r="C71" s="78">
        <f t="shared" si="19"/>
        <v>34157</v>
      </c>
      <c r="D71" s="121">
        <v>4416</v>
      </c>
      <c r="E71" s="121">
        <v>1451</v>
      </c>
      <c r="F71" s="121">
        <v>1576</v>
      </c>
      <c r="G71" s="121">
        <v>2359</v>
      </c>
      <c r="H71" s="121">
        <v>3251</v>
      </c>
      <c r="I71" s="121">
        <v>3251</v>
      </c>
      <c r="J71" s="121">
        <v>3989</v>
      </c>
      <c r="K71" s="121">
        <v>2421</v>
      </c>
      <c r="L71" s="121">
        <v>3051</v>
      </c>
      <c r="M71" s="121">
        <v>3795</v>
      </c>
      <c r="N71" s="121">
        <v>3072</v>
      </c>
      <c r="O71" s="122">
        <v>1525</v>
      </c>
      <c r="P71" s="4"/>
    </row>
    <row r="72" spans="1:17" ht="20.25" customHeight="1" x14ac:dyDescent="0.15">
      <c r="A72" s="350"/>
      <c r="B72" s="22" t="s">
        <v>59</v>
      </c>
      <c r="C72" s="78">
        <f t="shared" si="19"/>
        <v>33926</v>
      </c>
      <c r="D72" s="121">
        <v>4939</v>
      </c>
      <c r="E72" s="121">
        <v>1607</v>
      </c>
      <c r="F72" s="121">
        <v>1745</v>
      </c>
      <c r="G72" s="121">
        <v>2098</v>
      </c>
      <c r="H72" s="121">
        <v>2753</v>
      </c>
      <c r="I72" s="121">
        <v>2976</v>
      </c>
      <c r="J72" s="121">
        <v>3990</v>
      </c>
      <c r="K72" s="121">
        <v>2091</v>
      </c>
      <c r="L72" s="121">
        <v>3025</v>
      </c>
      <c r="M72" s="121">
        <v>3973</v>
      </c>
      <c r="N72" s="121">
        <v>3081</v>
      </c>
      <c r="O72" s="122">
        <v>1648</v>
      </c>
      <c r="P72" s="4"/>
    </row>
    <row r="73" spans="1:17" ht="20.25" customHeight="1" x14ac:dyDescent="0.15">
      <c r="A73" s="350"/>
      <c r="B73" s="22" t="s">
        <v>63</v>
      </c>
      <c r="C73" s="78">
        <f t="shared" si="19"/>
        <v>33245</v>
      </c>
      <c r="D73" s="121">
        <v>4298</v>
      </c>
      <c r="E73" s="121">
        <v>1564</v>
      </c>
      <c r="F73" s="121">
        <v>2073</v>
      </c>
      <c r="G73" s="121">
        <v>2383</v>
      </c>
      <c r="H73" s="121">
        <v>2755</v>
      </c>
      <c r="I73" s="121">
        <v>2728</v>
      </c>
      <c r="J73" s="121">
        <v>3993</v>
      </c>
      <c r="K73" s="121">
        <v>2465</v>
      </c>
      <c r="L73" s="121">
        <v>3060</v>
      </c>
      <c r="M73" s="121">
        <v>4020</v>
      </c>
      <c r="N73" s="121">
        <v>2641</v>
      </c>
      <c r="O73" s="122">
        <v>1265</v>
      </c>
      <c r="P73" s="4"/>
    </row>
    <row r="74" spans="1:17" ht="20.25" customHeight="1" x14ac:dyDescent="0.15">
      <c r="A74" s="350"/>
      <c r="B74" s="22" t="s">
        <v>70</v>
      </c>
      <c r="C74" s="78">
        <f t="shared" si="19"/>
        <v>29746</v>
      </c>
      <c r="D74" s="43">
        <v>4348</v>
      </c>
      <c r="E74" s="43">
        <v>1318</v>
      </c>
      <c r="F74" s="43">
        <v>1736</v>
      </c>
      <c r="G74" s="43">
        <v>1825</v>
      </c>
      <c r="H74" s="43">
        <v>3044</v>
      </c>
      <c r="I74" s="43">
        <v>2877</v>
      </c>
      <c r="J74" s="43">
        <v>3826</v>
      </c>
      <c r="K74" s="43">
        <v>1929</v>
      </c>
      <c r="L74" s="43">
        <v>1956</v>
      </c>
      <c r="M74" s="43">
        <v>3204</v>
      </c>
      <c r="N74" s="43">
        <v>2450</v>
      </c>
      <c r="O74" s="44">
        <v>1233</v>
      </c>
      <c r="P74" s="4"/>
    </row>
    <row r="75" spans="1:17" ht="20.25" customHeight="1" x14ac:dyDescent="0.15">
      <c r="A75" s="350"/>
      <c r="B75" s="22" t="s">
        <v>72</v>
      </c>
      <c r="C75" s="78">
        <f t="shared" si="19"/>
        <v>6010</v>
      </c>
      <c r="D75" s="43">
        <v>4131</v>
      </c>
      <c r="E75" s="43">
        <v>1312</v>
      </c>
      <c r="F75" s="43">
        <v>567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4">
        <v>0</v>
      </c>
      <c r="P75" s="4"/>
    </row>
    <row r="76" spans="1:17" ht="20.25" customHeight="1" x14ac:dyDescent="0.15">
      <c r="A76" s="350"/>
      <c r="B76" s="22" t="s">
        <v>74</v>
      </c>
      <c r="C76" s="78">
        <f t="shared" si="19"/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9">
        <v>0</v>
      </c>
      <c r="P76" s="4"/>
    </row>
    <row r="77" spans="1:17" ht="20.25" customHeight="1" x14ac:dyDescent="0.15">
      <c r="A77" s="350"/>
      <c r="B77" s="22" t="s">
        <v>80</v>
      </c>
      <c r="C77" s="78">
        <f t="shared" ref="C77:C88" si="25">SUM(D77:O77)</f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9">
        <v>0</v>
      </c>
      <c r="P77" s="5"/>
      <c r="Q77" s="110"/>
    </row>
    <row r="78" spans="1:17" ht="20.25" customHeight="1" x14ac:dyDescent="0.15">
      <c r="A78" s="350"/>
      <c r="B78" s="22" t="s">
        <v>81</v>
      </c>
      <c r="C78" s="78">
        <f t="shared" si="25"/>
        <v>17273</v>
      </c>
      <c r="D78" s="78">
        <v>0</v>
      </c>
      <c r="E78" s="78">
        <v>0</v>
      </c>
      <c r="F78" s="78">
        <v>0</v>
      </c>
      <c r="G78" s="78">
        <v>0</v>
      </c>
      <c r="H78" s="78">
        <v>3691</v>
      </c>
      <c r="I78" s="78">
        <v>1962</v>
      </c>
      <c r="J78" s="78">
        <v>1593</v>
      </c>
      <c r="K78" s="78">
        <v>2135</v>
      </c>
      <c r="L78" s="78">
        <v>2443</v>
      </c>
      <c r="M78" s="78">
        <v>3020</v>
      </c>
      <c r="N78" s="78">
        <v>1654</v>
      </c>
      <c r="O78" s="79">
        <v>775</v>
      </c>
      <c r="P78" s="4"/>
    </row>
    <row r="79" spans="1:17" ht="20.25" customHeight="1" x14ac:dyDescent="0.15">
      <c r="A79" s="350"/>
      <c r="B79" s="22" t="s">
        <v>89</v>
      </c>
      <c r="C79" s="78">
        <f t="shared" si="25"/>
        <v>25823</v>
      </c>
      <c r="D79" s="78">
        <v>798</v>
      </c>
      <c r="E79" s="78">
        <v>835</v>
      </c>
      <c r="F79" s="78">
        <v>1834</v>
      </c>
      <c r="G79" s="78">
        <v>2001</v>
      </c>
      <c r="H79" s="78">
        <v>4277</v>
      </c>
      <c r="I79" s="78">
        <v>2362</v>
      </c>
      <c r="J79" s="78">
        <v>2766</v>
      </c>
      <c r="K79" s="78">
        <v>1955</v>
      </c>
      <c r="L79" s="78">
        <v>3115</v>
      </c>
      <c r="M79" s="78">
        <v>3239</v>
      </c>
      <c r="N79" s="78">
        <v>1566</v>
      </c>
      <c r="O79" s="79">
        <v>1075</v>
      </c>
      <c r="P79" s="4"/>
    </row>
    <row r="80" spans="1:17" ht="20.25" customHeight="1" x14ac:dyDescent="0.15">
      <c r="A80" s="350"/>
      <c r="B80" s="22" t="s">
        <v>92</v>
      </c>
      <c r="C80" s="78">
        <f t="shared" si="25"/>
        <v>26024</v>
      </c>
      <c r="D80" s="78">
        <v>910</v>
      </c>
      <c r="E80" s="78">
        <v>860</v>
      </c>
      <c r="F80" s="78">
        <v>1605</v>
      </c>
      <c r="G80" s="78">
        <v>2410</v>
      </c>
      <c r="H80" s="78">
        <v>4199</v>
      </c>
      <c r="I80" s="78">
        <v>2567</v>
      </c>
      <c r="J80" s="78">
        <v>2535</v>
      </c>
      <c r="K80" s="78">
        <v>2114</v>
      </c>
      <c r="L80" s="78">
        <v>2576</v>
      </c>
      <c r="M80" s="78">
        <v>2929</v>
      </c>
      <c r="N80" s="78">
        <v>1999</v>
      </c>
      <c r="O80" s="79">
        <v>1320</v>
      </c>
      <c r="P80" s="4"/>
    </row>
    <row r="81" spans="1:16" ht="20.25" customHeight="1" x14ac:dyDescent="0.15">
      <c r="A81" s="350"/>
      <c r="B81" s="22" t="s">
        <v>115</v>
      </c>
      <c r="C81" s="78">
        <f t="shared" si="25"/>
        <v>20805</v>
      </c>
      <c r="D81" s="78">
        <v>645</v>
      </c>
      <c r="E81" s="78">
        <v>870</v>
      </c>
      <c r="F81" s="78">
        <v>1648</v>
      </c>
      <c r="G81" s="78">
        <v>2452</v>
      </c>
      <c r="H81" s="78">
        <v>3651</v>
      </c>
      <c r="I81" s="78">
        <v>1431</v>
      </c>
      <c r="J81" s="78">
        <v>1913</v>
      </c>
      <c r="K81" s="78">
        <v>1584</v>
      </c>
      <c r="L81" s="78">
        <v>2305</v>
      </c>
      <c r="M81" s="78">
        <v>1962</v>
      </c>
      <c r="N81" s="78">
        <v>1554</v>
      </c>
      <c r="O81" s="79">
        <v>790</v>
      </c>
      <c r="P81" s="4"/>
    </row>
    <row r="82" spans="1:16" ht="20.25" customHeight="1" x14ac:dyDescent="0.15">
      <c r="A82" s="350"/>
      <c r="B82" s="22" t="s">
        <v>119</v>
      </c>
      <c r="C82" s="78">
        <f t="shared" si="25"/>
        <v>19978</v>
      </c>
      <c r="D82" s="78">
        <v>712</v>
      </c>
      <c r="E82" s="78">
        <v>734</v>
      </c>
      <c r="F82" s="78">
        <v>1389</v>
      </c>
      <c r="G82" s="78">
        <v>2153</v>
      </c>
      <c r="H82" s="78">
        <v>2684</v>
      </c>
      <c r="I82" s="78">
        <v>1497</v>
      </c>
      <c r="J82" s="78">
        <v>1578</v>
      </c>
      <c r="K82" s="78">
        <v>1828</v>
      </c>
      <c r="L82" s="78">
        <v>2034</v>
      </c>
      <c r="M82" s="78">
        <v>2776</v>
      </c>
      <c r="N82" s="78">
        <v>1902</v>
      </c>
      <c r="O82" s="79">
        <v>691</v>
      </c>
      <c r="P82" s="4"/>
    </row>
    <row r="83" spans="1:16" ht="20.25" customHeight="1" x14ac:dyDescent="0.15">
      <c r="A83" s="350"/>
      <c r="B83" s="22" t="s">
        <v>138</v>
      </c>
      <c r="C83" s="78">
        <f t="shared" si="25"/>
        <v>15481</v>
      </c>
      <c r="D83" s="78">
        <v>670</v>
      </c>
      <c r="E83" s="78">
        <v>800</v>
      </c>
      <c r="F83" s="78">
        <v>1322</v>
      </c>
      <c r="G83" s="78">
        <v>1654</v>
      </c>
      <c r="H83" s="78">
        <v>3036</v>
      </c>
      <c r="I83" s="78">
        <v>1173</v>
      </c>
      <c r="J83" s="78">
        <v>1273</v>
      </c>
      <c r="K83" s="78">
        <v>1449</v>
      </c>
      <c r="L83" s="78">
        <v>1500</v>
      </c>
      <c r="M83" s="78">
        <v>796</v>
      </c>
      <c r="N83" s="78">
        <v>1238</v>
      </c>
      <c r="O83" s="79">
        <v>570</v>
      </c>
      <c r="P83" s="4"/>
    </row>
    <row r="84" spans="1:16" ht="20.25" customHeight="1" x14ac:dyDescent="0.15">
      <c r="A84" s="350"/>
      <c r="B84" s="22" t="s">
        <v>149</v>
      </c>
      <c r="C84" s="78">
        <f t="shared" si="25"/>
        <v>9004</v>
      </c>
      <c r="D84" s="78">
        <v>642</v>
      </c>
      <c r="E84" s="78">
        <v>590</v>
      </c>
      <c r="F84" s="78">
        <v>87</v>
      </c>
      <c r="G84" s="78">
        <v>0</v>
      </c>
      <c r="H84" s="78">
        <v>96</v>
      </c>
      <c r="I84" s="78">
        <v>905</v>
      </c>
      <c r="J84" s="78">
        <v>851</v>
      </c>
      <c r="K84" s="78">
        <v>1214</v>
      </c>
      <c r="L84" s="78">
        <v>1173</v>
      </c>
      <c r="M84" s="78">
        <v>1296</v>
      </c>
      <c r="N84" s="78">
        <v>1580</v>
      </c>
      <c r="O84" s="79">
        <v>570</v>
      </c>
      <c r="P84" s="4"/>
    </row>
    <row r="85" spans="1:16" ht="20.25" customHeight="1" x14ac:dyDescent="0.15">
      <c r="A85" s="350"/>
      <c r="B85" s="22" t="s">
        <v>157</v>
      </c>
      <c r="C85" s="78">
        <f t="shared" si="25"/>
        <v>11728</v>
      </c>
      <c r="D85" s="78">
        <v>660</v>
      </c>
      <c r="E85" s="78">
        <v>810</v>
      </c>
      <c r="F85" s="78">
        <v>970</v>
      </c>
      <c r="G85" s="78">
        <v>1041</v>
      </c>
      <c r="H85" s="78">
        <v>1402</v>
      </c>
      <c r="I85" s="78">
        <v>940</v>
      </c>
      <c r="J85" s="78">
        <v>933</v>
      </c>
      <c r="K85" s="78">
        <v>929</v>
      </c>
      <c r="L85" s="78">
        <v>1011</v>
      </c>
      <c r="M85" s="78">
        <v>1263</v>
      </c>
      <c r="N85" s="78">
        <v>1211</v>
      </c>
      <c r="O85" s="79">
        <v>558</v>
      </c>
      <c r="P85" s="4"/>
    </row>
    <row r="86" spans="1:16" ht="20.25" customHeight="1" x14ac:dyDescent="0.15">
      <c r="A86" s="350"/>
      <c r="B86" s="22" t="s">
        <v>161</v>
      </c>
      <c r="C86" s="78">
        <f t="shared" si="25"/>
        <v>11635</v>
      </c>
      <c r="D86" s="78">
        <v>615</v>
      </c>
      <c r="E86" s="78">
        <v>631</v>
      </c>
      <c r="F86" s="78">
        <v>828</v>
      </c>
      <c r="G86" s="78">
        <v>1100</v>
      </c>
      <c r="H86" s="78">
        <v>1352</v>
      </c>
      <c r="I86" s="78">
        <v>916</v>
      </c>
      <c r="J86" s="78">
        <v>963</v>
      </c>
      <c r="K86" s="78">
        <v>1125</v>
      </c>
      <c r="L86" s="78">
        <v>930</v>
      </c>
      <c r="M86" s="78">
        <v>1504</v>
      </c>
      <c r="N86" s="78">
        <v>1040</v>
      </c>
      <c r="O86" s="79">
        <v>631</v>
      </c>
      <c r="P86" s="4"/>
    </row>
    <row r="87" spans="1:16" ht="20.25" customHeight="1" x14ac:dyDescent="0.15">
      <c r="A87" s="350"/>
      <c r="B87" s="22" t="s">
        <v>186</v>
      </c>
      <c r="C87" s="78">
        <f t="shared" si="25"/>
        <v>9836</v>
      </c>
      <c r="D87" s="78">
        <v>600</v>
      </c>
      <c r="E87" s="78">
        <v>601</v>
      </c>
      <c r="F87" s="78">
        <v>910</v>
      </c>
      <c r="G87" s="78">
        <v>1134</v>
      </c>
      <c r="H87" s="78">
        <v>1001</v>
      </c>
      <c r="I87" s="78">
        <v>980</v>
      </c>
      <c r="J87" s="78">
        <v>753</v>
      </c>
      <c r="K87" s="78">
        <v>751</v>
      </c>
      <c r="L87" s="78">
        <v>710</v>
      </c>
      <c r="M87" s="78">
        <v>1024</v>
      </c>
      <c r="N87" s="78">
        <v>867</v>
      </c>
      <c r="O87" s="79">
        <v>505</v>
      </c>
      <c r="P87" s="4"/>
    </row>
    <row r="88" spans="1:16" ht="20.25" customHeight="1" x14ac:dyDescent="0.15">
      <c r="A88" s="350"/>
      <c r="B88" s="22" t="s">
        <v>187</v>
      </c>
      <c r="C88" s="78">
        <f t="shared" si="25"/>
        <v>7476</v>
      </c>
      <c r="D88" s="224">
        <v>382</v>
      </c>
      <c r="E88" s="224">
        <v>450</v>
      </c>
      <c r="F88" s="224">
        <v>537</v>
      </c>
      <c r="G88" s="224">
        <v>728</v>
      </c>
      <c r="H88" s="224">
        <v>974</v>
      </c>
      <c r="I88" s="224">
        <v>764</v>
      </c>
      <c r="J88" s="224">
        <v>551</v>
      </c>
      <c r="K88" s="224">
        <v>598</v>
      </c>
      <c r="L88" s="224">
        <v>530</v>
      </c>
      <c r="M88" s="224">
        <v>806</v>
      </c>
      <c r="N88" s="224">
        <v>711</v>
      </c>
      <c r="O88" s="225">
        <v>445</v>
      </c>
      <c r="P88" s="4"/>
    </row>
    <row r="89" spans="1:16" ht="20.25" customHeight="1" thickBot="1" x14ac:dyDescent="0.2">
      <c r="A89" s="351"/>
      <c r="B89" s="125" t="s">
        <v>20</v>
      </c>
      <c r="C89" s="14">
        <f>C88/C87</f>
        <v>0.7600650671004473</v>
      </c>
      <c r="D89" s="14">
        <f t="shared" ref="D89:O89" si="26">D88/D87</f>
        <v>0.63666666666666671</v>
      </c>
      <c r="E89" s="14">
        <f t="shared" si="26"/>
        <v>0.74875207986688852</v>
      </c>
      <c r="F89" s="14">
        <f t="shared" si="26"/>
        <v>0.59010989010989012</v>
      </c>
      <c r="G89" s="14">
        <f t="shared" si="26"/>
        <v>0.64197530864197527</v>
      </c>
      <c r="H89" s="14">
        <f t="shared" si="26"/>
        <v>0.97302697302697305</v>
      </c>
      <c r="I89" s="14">
        <f t="shared" si="26"/>
        <v>0.7795918367346939</v>
      </c>
      <c r="J89" s="14">
        <f t="shared" si="26"/>
        <v>0.73173970783532538</v>
      </c>
      <c r="K89" s="14">
        <f t="shared" si="26"/>
        <v>0.79627163781624499</v>
      </c>
      <c r="L89" s="14">
        <f t="shared" si="26"/>
        <v>0.74647887323943662</v>
      </c>
      <c r="M89" s="14">
        <f t="shared" si="26"/>
        <v>0.787109375</v>
      </c>
      <c r="N89" s="14">
        <f t="shared" si="26"/>
        <v>0.82006920415224915</v>
      </c>
      <c r="O89" s="15">
        <f t="shared" si="26"/>
        <v>0.88118811881188119</v>
      </c>
      <c r="P89" s="4"/>
    </row>
    <row r="90" spans="1:16" ht="20.25" customHeight="1" x14ac:dyDescent="0.15">
      <c r="A90" s="380" t="s">
        <v>23</v>
      </c>
      <c r="B90" s="16" t="s">
        <v>17</v>
      </c>
      <c r="C90" s="126">
        <f t="shared" si="19"/>
        <v>2394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882</v>
      </c>
      <c r="K90" s="127">
        <v>1512</v>
      </c>
      <c r="L90" s="127">
        <v>0</v>
      </c>
      <c r="M90" s="127">
        <v>0</v>
      </c>
      <c r="N90" s="127">
        <v>0</v>
      </c>
      <c r="O90" s="128">
        <v>0</v>
      </c>
      <c r="P90" s="4"/>
    </row>
    <row r="91" spans="1:16" ht="20.25" customHeight="1" x14ac:dyDescent="0.15">
      <c r="A91" s="381"/>
      <c r="B91" s="22" t="s">
        <v>18</v>
      </c>
      <c r="C91" s="78">
        <f t="shared" si="19"/>
        <v>4790</v>
      </c>
      <c r="D91" s="121">
        <v>0</v>
      </c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659</v>
      </c>
      <c r="K91" s="121">
        <v>4131</v>
      </c>
      <c r="L91" s="121">
        <v>0</v>
      </c>
      <c r="M91" s="121">
        <v>0</v>
      </c>
      <c r="N91" s="121">
        <v>0</v>
      </c>
      <c r="O91" s="122">
        <v>0</v>
      </c>
      <c r="P91" s="4"/>
    </row>
    <row r="92" spans="1:16" ht="20.25" customHeight="1" x14ac:dyDescent="0.15">
      <c r="A92" s="381"/>
      <c r="B92" s="22" t="s">
        <v>19</v>
      </c>
      <c r="C92" s="78">
        <f t="shared" si="19"/>
        <v>4707</v>
      </c>
      <c r="D92" s="121">
        <v>0</v>
      </c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1465</v>
      </c>
      <c r="K92" s="121">
        <v>3242</v>
      </c>
      <c r="L92" s="121">
        <v>0</v>
      </c>
      <c r="M92" s="121">
        <v>0</v>
      </c>
      <c r="N92" s="121">
        <v>0</v>
      </c>
      <c r="O92" s="122">
        <v>0</v>
      </c>
    </row>
    <row r="93" spans="1:16" ht="20.25" customHeight="1" x14ac:dyDescent="0.15">
      <c r="A93" s="381"/>
      <c r="B93" s="22" t="s">
        <v>59</v>
      </c>
      <c r="C93" s="78">
        <f t="shared" si="19"/>
        <v>4354</v>
      </c>
      <c r="D93" s="121">
        <v>0</v>
      </c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1405</v>
      </c>
      <c r="K93" s="121">
        <v>2949</v>
      </c>
      <c r="L93" s="121">
        <v>0</v>
      </c>
      <c r="M93" s="121">
        <v>0</v>
      </c>
      <c r="N93" s="121">
        <v>0</v>
      </c>
      <c r="O93" s="122">
        <v>0</v>
      </c>
    </row>
    <row r="94" spans="1:16" ht="20.25" customHeight="1" x14ac:dyDescent="0.15">
      <c r="A94" s="381"/>
      <c r="B94" s="22" t="s">
        <v>63</v>
      </c>
      <c r="C94" s="78">
        <f t="shared" si="19"/>
        <v>5262</v>
      </c>
      <c r="D94" s="121">
        <v>0</v>
      </c>
      <c r="E94" s="121"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3244</v>
      </c>
      <c r="K94" s="121">
        <v>2018</v>
      </c>
      <c r="L94" s="121">
        <v>0</v>
      </c>
      <c r="M94" s="121">
        <v>0</v>
      </c>
      <c r="N94" s="121">
        <v>0</v>
      </c>
      <c r="O94" s="122">
        <v>0</v>
      </c>
    </row>
    <row r="95" spans="1:16" ht="20.25" customHeight="1" x14ac:dyDescent="0.15">
      <c r="A95" s="381"/>
      <c r="B95" s="22" t="s">
        <v>70</v>
      </c>
      <c r="C95" s="78">
        <f t="shared" si="19"/>
        <v>7783</v>
      </c>
      <c r="D95" s="121">
        <v>0</v>
      </c>
      <c r="E95" s="121">
        <v>0</v>
      </c>
      <c r="F95" s="121">
        <v>0</v>
      </c>
      <c r="G95" s="121">
        <v>0</v>
      </c>
      <c r="H95" s="121">
        <v>0</v>
      </c>
      <c r="I95" s="121">
        <v>0</v>
      </c>
      <c r="J95" s="43">
        <v>4783</v>
      </c>
      <c r="K95" s="43">
        <v>3000</v>
      </c>
      <c r="L95" s="121">
        <v>0</v>
      </c>
      <c r="M95" s="121">
        <v>0</v>
      </c>
      <c r="N95" s="121">
        <v>0</v>
      </c>
      <c r="O95" s="122">
        <v>0</v>
      </c>
    </row>
    <row r="96" spans="1:16" ht="20.25" customHeight="1" x14ac:dyDescent="0.15">
      <c r="A96" s="381"/>
      <c r="B96" s="22" t="s">
        <v>120</v>
      </c>
      <c r="C96" s="78">
        <f t="shared" si="19"/>
        <v>5300</v>
      </c>
      <c r="D96" s="121">
        <v>0</v>
      </c>
      <c r="E96" s="121">
        <v>0</v>
      </c>
      <c r="F96" s="121">
        <v>0</v>
      </c>
      <c r="G96" s="121">
        <v>0</v>
      </c>
      <c r="H96" s="121">
        <v>0</v>
      </c>
      <c r="I96" s="121">
        <v>0</v>
      </c>
      <c r="J96" s="43">
        <v>1870</v>
      </c>
      <c r="K96" s="43">
        <v>3430</v>
      </c>
      <c r="L96" s="121">
        <v>0</v>
      </c>
      <c r="M96" s="121">
        <v>0</v>
      </c>
      <c r="N96" s="121">
        <v>0</v>
      </c>
      <c r="O96" s="122">
        <v>0</v>
      </c>
    </row>
    <row r="97" spans="1:17" ht="20.25" customHeight="1" x14ac:dyDescent="0.15">
      <c r="A97" s="381"/>
      <c r="B97" s="22" t="s">
        <v>140</v>
      </c>
      <c r="C97" s="78">
        <f t="shared" si="19"/>
        <v>8659</v>
      </c>
      <c r="D97" s="121">
        <v>0</v>
      </c>
      <c r="E97" s="121">
        <v>0</v>
      </c>
      <c r="F97" s="121">
        <v>0</v>
      </c>
      <c r="G97" s="121">
        <v>0</v>
      </c>
      <c r="H97" s="121">
        <v>0</v>
      </c>
      <c r="I97" s="121">
        <v>0</v>
      </c>
      <c r="J97" s="43">
        <v>1814</v>
      </c>
      <c r="K97" s="43">
        <v>6845</v>
      </c>
      <c r="L97" s="121">
        <v>0</v>
      </c>
      <c r="M97" s="121">
        <v>0</v>
      </c>
      <c r="N97" s="121">
        <v>0</v>
      </c>
      <c r="O97" s="122">
        <v>0</v>
      </c>
    </row>
    <row r="98" spans="1:17" ht="20.25" customHeight="1" x14ac:dyDescent="0.15">
      <c r="A98" s="381"/>
      <c r="B98" s="22" t="s">
        <v>149</v>
      </c>
      <c r="C98" s="78">
        <f t="shared" si="19"/>
        <v>0</v>
      </c>
      <c r="D98" s="121">
        <v>0</v>
      </c>
      <c r="E98" s="121"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2">
        <v>0</v>
      </c>
    </row>
    <row r="99" spans="1:17" ht="20.25" customHeight="1" x14ac:dyDescent="0.15">
      <c r="A99" s="381"/>
      <c r="B99" s="22" t="s">
        <v>157</v>
      </c>
      <c r="C99" s="78">
        <f>SUM(D99:O99)</f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22">
        <v>0</v>
      </c>
    </row>
    <row r="100" spans="1:17" ht="20.25" customHeight="1" x14ac:dyDescent="0.15">
      <c r="A100" s="381"/>
      <c r="B100" s="22" t="s">
        <v>161</v>
      </c>
      <c r="C100" s="78">
        <f>SUM(D100:O100)</f>
        <v>3115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1010</v>
      </c>
      <c r="K100" s="121">
        <v>2105</v>
      </c>
      <c r="L100" s="121">
        <v>0</v>
      </c>
      <c r="M100" s="121">
        <v>0</v>
      </c>
      <c r="N100" s="121">
        <v>0</v>
      </c>
      <c r="O100" s="122">
        <v>0</v>
      </c>
    </row>
    <row r="101" spans="1:17" ht="20.25" customHeight="1" x14ac:dyDescent="0.15">
      <c r="A101" s="381"/>
      <c r="B101" s="22" t="s">
        <v>186</v>
      </c>
      <c r="C101" s="78">
        <f t="shared" ref="C101:C102" si="27">SUM(D101:O101)</f>
        <v>3583</v>
      </c>
      <c r="D101" s="226">
        <v>0</v>
      </c>
      <c r="E101" s="226">
        <v>0</v>
      </c>
      <c r="F101" s="226">
        <v>0</v>
      </c>
      <c r="G101" s="226">
        <v>0</v>
      </c>
      <c r="H101" s="226">
        <v>0</v>
      </c>
      <c r="I101" s="226">
        <v>0</v>
      </c>
      <c r="J101" s="226">
        <v>1512</v>
      </c>
      <c r="K101" s="226">
        <v>2071</v>
      </c>
      <c r="L101" s="226">
        <v>0</v>
      </c>
      <c r="M101" s="226">
        <v>0</v>
      </c>
      <c r="N101" s="226">
        <v>0</v>
      </c>
      <c r="O101" s="228">
        <v>0</v>
      </c>
    </row>
    <row r="102" spans="1:17" ht="20.25" customHeight="1" x14ac:dyDescent="0.15">
      <c r="A102" s="381"/>
      <c r="B102" s="22" t="s">
        <v>187</v>
      </c>
      <c r="C102" s="78">
        <f t="shared" si="27"/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2">
        <v>0</v>
      </c>
    </row>
    <row r="103" spans="1:17" ht="20.25" customHeight="1" thickBot="1" x14ac:dyDescent="0.2">
      <c r="A103" s="382"/>
      <c r="B103" s="6" t="s">
        <v>116</v>
      </c>
      <c r="C103" s="12">
        <f>C102/C101</f>
        <v>0</v>
      </c>
      <c r="D103" s="38" t="s">
        <v>90</v>
      </c>
      <c r="E103" s="38" t="s">
        <v>90</v>
      </c>
      <c r="F103" s="38" t="s">
        <v>90</v>
      </c>
      <c r="G103" s="38" t="s">
        <v>90</v>
      </c>
      <c r="H103" s="38" t="s">
        <v>90</v>
      </c>
      <c r="I103" s="38" t="s">
        <v>90</v>
      </c>
      <c r="J103" s="12">
        <f t="shared" ref="J103:K103" si="28">J102/J101</f>
        <v>0</v>
      </c>
      <c r="K103" s="12">
        <f t="shared" si="28"/>
        <v>0</v>
      </c>
      <c r="L103" s="38" t="s">
        <v>90</v>
      </c>
      <c r="M103" s="38" t="s">
        <v>90</v>
      </c>
      <c r="N103" s="38" t="s">
        <v>90</v>
      </c>
      <c r="O103" s="85" t="s">
        <v>90</v>
      </c>
    </row>
    <row r="104" spans="1:17" ht="20.25" customHeight="1" x14ac:dyDescent="0.15">
      <c r="A104" s="348" t="s">
        <v>24</v>
      </c>
      <c r="B104" s="117" t="s">
        <v>17</v>
      </c>
      <c r="C104" s="118">
        <f t="shared" si="19"/>
        <v>6835</v>
      </c>
      <c r="D104" s="119">
        <v>121</v>
      </c>
      <c r="E104" s="119">
        <v>85</v>
      </c>
      <c r="F104" s="119">
        <v>79</v>
      </c>
      <c r="G104" s="119">
        <v>1622</v>
      </c>
      <c r="H104" s="119">
        <v>2306</v>
      </c>
      <c r="I104" s="119">
        <v>749</v>
      </c>
      <c r="J104" s="119">
        <v>534</v>
      </c>
      <c r="K104" s="119">
        <v>623</v>
      </c>
      <c r="L104" s="119">
        <v>309</v>
      </c>
      <c r="M104" s="119">
        <v>204</v>
      </c>
      <c r="N104" s="119">
        <v>105</v>
      </c>
      <c r="O104" s="120">
        <v>98</v>
      </c>
    </row>
    <row r="105" spans="1:17" ht="20.25" customHeight="1" x14ac:dyDescent="0.15">
      <c r="A105" s="348"/>
      <c r="B105" s="22" t="s">
        <v>18</v>
      </c>
      <c r="C105" s="78">
        <f t="shared" si="19"/>
        <v>6263</v>
      </c>
      <c r="D105" s="121">
        <v>121</v>
      </c>
      <c r="E105" s="121">
        <v>85</v>
      </c>
      <c r="F105" s="121">
        <v>79</v>
      </c>
      <c r="G105" s="121">
        <v>1601</v>
      </c>
      <c r="H105" s="121">
        <v>1998</v>
      </c>
      <c r="I105" s="121">
        <v>506</v>
      </c>
      <c r="J105" s="121">
        <v>534</v>
      </c>
      <c r="K105" s="121">
        <v>623</v>
      </c>
      <c r="L105" s="121">
        <v>309</v>
      </c>
      <c r="M105" s="121">
        <v>204</v>
      </c>
      <c r="N105" s="121">
        <v>105</v>
      </c>
      <c r="O105" s="122">
        <v>98</v>
      </c>
    </row>
    <row r="106" spans="1:17" ht="20.25" customHeight="1" x14ac:dyDescent="0.15">
      <c r="A106" s="348"/>
      <c r="B106" s="22" t="s">
        <v>19</v>
      </c>
      <c r="C106" s="78">
        <f t="shared" si="19"/>
        <v>3015</v>
      </c>
      <c r="D106" s="121">
        <v>121</v>
      </c>
      <c r="E106" s="121">
        <v>85</v>
      </c>
      <c r="F106" s="121">
        <v>79</v>
      </c>
      <c r="G106" s="121">
        <v>145</v>
      </c>
      <c r="H106" s="121">
        <v>206</v>
      </c>
      <c r="I106" s="121">
        <v>506</v>
      </c>
      <c r="J106" s="121">
        <v>534</v>
      </c>
      <c r="K106" s="121">
        <v>623</v>
      </c>
      <c r="L106" s="121">
        <v>309</v>
      </c>
      <c r="M106" s="121">
        <v>204</v>
      </c>
      <c r="N106" s="121">
        <v>105</v>
      </c>
      <c r="O106" s="122">
        <v>98</v>
      </c>
    </row>
    <row r="107" spans="1:17" ht="20.25" customHeight="1" x14ac:dyDescent="0.15">
      <c r="A107" s="348"/>
      <c r="B107" s="22" t="s">
        <v>59</v>
      </c>
      <c r="C107" s="78">
        <f t="shared" si="19"/>
        <v>3015</v>
      </c>
      <c r="D107" s="121">
        <v>121</v>
      </c>
      <c r="E107" s="121">
        <v>85</v>
      </c>
      <c r="F107" s="121">
        <v>79</v>
      </c>
      <c r="G107" s="121">
        <v>145</v>
      </c>
      <c r="H107" s="121">
        <v>206</v>
      </c>
      <c r="I107" s="121">
        <v>506</v>
      </c>
      <c r="J107" s="121">
        <v>534</v>
      </c>
      <c r="K107" s="121">
        <v>623</v>
      </c>
      <c r="L107" s="121">
        <v>309</v>
      </c>
      <c r="M107" s="121">
        <v>204</v>
      </c>
      <c r="N107" s="121">
        <v>105</v>
      </c>
      <c r="O107" s="122">
        <v>98</v>
      </c>
    </row>
    <row r="108" spans="1:17" ht="20.25" customHeight="1" x14ac:dyDescent="0.15">
      <c r="A108" s="348"/>
      <c r="B108" s="22" t="s">
        <v>63</v>
      </c>
      <c r="C108" s="78">
        <f t="shared" si="19"/>
        <v>3015</v>
      </c>
      <c r="D108" s="121">
        <v>121</v>
      </c>
      <c r="E108" s="121">
        <v>85</v>
      </c>
      <c r="F108" s="121">
        <v>79</v>
      </c>
      <c r="G108" s="121">
        <v>145</v>
      </c>
      <c r="H108" s="121">
        <v>206</v>
      </c>
      <c r="I108" s="121">
        <v>506</v>
      </c>
      <c r="J108" s="121">
        <v>534</v>
      </c>
      <c r="K108" s="121">
        <v>623</v>
      </c>
      <c r="L108" s="121">
        <v>309</v>
      </c>
      <c r="M108" s="121">
        <v>204</v>
      </c>
      <c r="N108" s="121">
        <v>105</v>
      </c>
      <c r="O108" s="122">
        <v>98</v>
      </c>
    </row>
    <row r="109" spans="1:17" ht="20.25" customHeight="1" x14ac:dyDescent="0.15">
      <c r="A109" s="348"/>
      <c r="B109" s="22" t="s">
        <v>70</v>
      </c>
      <c r="C109" s="78">
        <f t="shared" si="19"/>
        <v>3015</v>
      </c>
      <c r="D109" s="43">
        <v>121</v>
      </c>
      <c r="E109" s="43">
        <v>85</v>
      </c>
      <c r="F109" s="43">
        <v>79</v>
      </c>
      <c r="G109" s="43">
        <v>145</v>
      </c>
      <c r="H109" s="43">
        <v>206</v>
      </c>
      <c r="I109" s="43">
        <v>506</v>
      </c>
      <c r="J109" s="43">
        <v>534</v>
      </c>
      <c r="K109" s="43">
        <v>623</v>
      </c>
      <c r="L109" s="43">
        <v>309</v>
      </c>
      <c r="M109" s="43">
        <v>204</v>
      </c>
      <c r="N109" s="43">
        <v>105</v>
      </c>
      <c r="O109" s="44">
        <v>98</v>
      </c>
    </row>
    <row r="110" spans="1:17" ht="20.25" customHeight="1" x14ac:dyDescent="0.15">
      <c r="A110" s="348"/>
      <c r="B110" s="22" t="s">
        <v>72</v>
      </c>
      <c r="C110" s="78">
        <f t="shared" si="19"/>
        <v>285</v>
      </c>
      <c r="D110" s="43">
        <v>121</v>
      </c>
      <c r="E110" s="43">
        <v>85</v>
      </c>
      <c r="F110" s="43">
        <v>79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4">
        <v>0</v>
      </c>
    </row>
    <row r="111" spans="1:17" ht="20.25" customHeight="1" x14ac:dyDescent="0.15">
      <c r="A111" s="348"/>
      <c r="B111" s="22" t="s">
        <v>74</v>
      </c>
      <c r="C111" s="78">
        <f t="shared" si="19"/>
        <v>3015</v>
      </c>
      <c r="D111" s="45">
        <v>121</v>
      </c>
      <c r="E111" s="45">
        <v>85</v>
      </c>
      <c r="F111" s="45">
        <v>79</v>
      </c>
      <c r="G111" s="45">
        <v>145</v>
      </c>
      <c r="H111" s="45">
        <v>206</v>
      </c>
      <c r="I111" s="45">
        <v>506</v>
      </c>
      <c r="J111" s="45">
        <v>534</v>
      </c>
      <c r="K111" s="45">
        <v>623</v>
      </c>
      <c r="L111" s="45">
        <v>309</v>
      </c>
      <c r="M111" s="45">
        <v>204</v>
      </c>
      <c r="N111" s="45">
        <v>105</v>
      </c>
      <c r="O111" s="46">
        <v>98</v>
      </c>
    </row>
    <row r="112" spans="1:17" ht="20.25" customHeight="1" x14ac:dyDescent="0.15">
      <c r="A112" s="348"/>
      <c r="B112" s="27" t="s">
        <v>80</v>
      </c>
      <c r="C112" s="80">
        <v>3015</v>
      </c>
      <c r="D112" s="45">
        <v>121</v>
      </c>
      <c r="E112" s="45">
        <v>85</v>
      </c>
      <c r="F112" s="45">
        <v>79</v>
      </c>
      <c r="G112" s="45">
        <v>145</v>
      </c>
      <c r="H112" s="45">
        <v>206</v>
      </c>
      <c r="I112" s="45">
        <v>506</v>
      </c>
      <c r="J112" s="45">
        <v>534</v>
      </c>
      <c r="K112" s="45">
        <v>623</v>
      </c>
      <c r="L112" s="45">
        <v>309</v>
      </c>
      <c r="M112" s="45">
        <v>204</v>
      </c>
      <c r="N112" s="45">
        <v>105</v>
      </c>
      <c r="O112" s="46">
        <v>98</v>
      </c>
      <c r="P112" s="5"/>
      <c r="Q112" s="110"/>
    </row>
    <row r="113" spans="1:17" ht="20.25" customHeight="1" x14ac:dyDescent="0.15">
      <c r="A113" s="348"/>
      <c r="B113" s="27" t="s">
        <v>81</v>
      </c>
      <c r="C113" s="80">
        <f>SUM(D113:O113)</f>
        <v>3015</v>
      </c>
      <c r="D113" s="45">
        <v>121</v>
      </c>
      <c r="E113" s="45">
        <v>85</v>
      </c>
      <c r="F113" s="45">
        <v>79</v>
      </c>
      <c r="G113" s="45">
        <v>145</v>
      </c>
      <c r="H113" s="45">
        <v>206</v>
      </c>
      <c r="I113" s="45">
        <v>506</v>
      </c>
      <c r="J113" s="45">
        <v>534</v>
      </c>
      <c r="K113" s="45">
        <v>623</v>
      </c>
      <c r="L113" s="45">
        <v>309</v>
      </c>
      <c r="M113" s="45">
        <v>204</v>
      </c>
      <c r="N113" s="45">
        <v>105</v>
      </c>
      <c r="O113" s="46">
        <v>98</v>
      </c>
    </row>
    <row r="114" spans="1:17" ht="20.25" customHeight="1" x14ac:dyDescent="0.15">
      <c r="A114" s="348"/>
      <c r="B114" s="27" t="s">
        <v>89</v>
      </c>
      <c r="C114" s="80">
        <f>SUM(D114:O114)</f>
        <v>3015</v>
      </c>
      <c r="D114" s="45">
        <v>121</v>
      </c>
      <c r="E114" s="45">
        <v>85</v>
      </c>
      <c r="F114" s="45">
        <v>79</v>
      </c>
      <c r="G114" s="45">
        <v>145</v>
      </c>
      <c r="H114" s="45">
        <v>206</v>
      </c>
      <c r="I114" s="45">
        <v>506</v>
      </c>
      <c r="J114" s="45">
        <v>534</v>
      </c>
      <c r="K114" s="45">
        <v>623</v>
      </c>
      <c r="L114" s="45">
        <v>309</v>
      </c>
      <c r="M114" s="45">
        <v>204</v>
      </c>
      <c r="N114" s="45">
        <v>105</v>
      </c>
      <c r="O114" s="46">
        <v>98</v>
      </c>
    </row>
    <row r="115" spans="1:17" ht="20.25" customHeight="1" x14ac:dyDescent="0.15">
      <c r="A115" s="348"/>
      <c r="B115" s="27" t="s">
        <v>92</v>
      </c>
      <c r="C115" s="80">
        <f>SUM(D115:O115)</f>
        <v>3015</v>
      </c>
      <c r="D115" s="45">
        <v>121</v>
      </c>
      <c r="E115" s="45">
        <v>85</v>
      </c>
      <c r="F115" s="45">
        <v>79</v>
      </c>
      <c r="G115" s="45">
        <v>145</v>
      </c>
      <c r="H115" s="45">
        <v>206</v>
      </c>
      <c r="I115" s="45">
        <v>506</v>
      </c>
      <c r="J115" s="45">
        <v>534</v>
      </c>
      <c r="K115" s="45">
        <v>623</v>
      </c>
      <c r="L115" s="45">
        <v>309</v>
      </c>
      <c r="M115" s="45">
        <v>204</v>
      </c>
      <c r="N115" s="45">
        <v>105</v>
      </c>
      <c r="O115" s="46">
        <v>98</v>
      </c>
    </row>
    <row r="116" spans="1:17" ht="20.25" customHeight="1" x14ac:dyDescent="0.15">
      <c r="A116" s="348"/>
      <c r="B116" s="27" t="s">
        <v>115</v>
      </c>
      <c r="C116" s="80">
        <f>SUM(D116:O116)</f>
        <v>3015</v>
      </c>
      <c r="D116" s="45">
        <v>121</v>
      </c>
      <c r="E116" s="45">
        <v>85</v>
      </c>
      <c r="F116" s="45">
        <v>79</v>
      </c>
      <c r="G116" s="45">
        <v>145</v>
      </c>
      <c r="H116" s="45">
        <v>206</v>
      </c>
      <c r="I116" s="45">
        <v>506</v>
      </c>
      <c r="J116" s="45">
        <v>534</v>
      </c>
      <c r="K116" s="45">
        <v>623</v>
      </c>
      <c r="L116" s="45">
        <v>309</v>
      </c>
      <c r="M116" s="45">
        <v>204</v>
      </c>
      <c r="N116" s="45">
        <v>105</v>
      </c>
      <c r="O116" s="46">
        <v>98</v>
      </c>
    </row>
    <row r="117" spans="1:17" ht="20.25" customHeight="1" thickBot="1" x14ac:dyDescent="0.2">
      <c r="A117" s="348"/>
      <c r="B117" s="125" t="s">
        <v>20</v>
      </c>
      <c r="C117" s="14">
        <f>C116/C115</f>
        <v>1</v>
      </c>
      <c r="D117" s="14">
        <f t="shared" ref="D117:O117" si="29">D116/D115</f>
        <v>1</v>
      </c>
      <c r="E117" s="14">
        <f t="shared" si="29"/>
        <v>1</v>
      </c>
      <c r="F117" s="14">
        <f t="shared" si="29"/>
        <v>1</v>
      </c>
      <c r="G117" s="14">
        <f t="shared" si="29"/>
        <v>1</v>
      </c>
      <c r="H117" s="14">
        <f t="shared" si="29"/>
        <v>1</v>
      </c>
      <c r="I117" s="14">
        <f t="shared" si="29"/>
        <v>1</v>
      </c>
      <c r="J117" s="14">
        <f t="shared" si="29"/>
        <v>1</v>
      </c>
      <c r="K117" s="14">
        <f t="shared" si="29"/>
        <v>1</v>
      </c>
      <c r="L117" s="14">
        <f t="shared" si="29"/>
        <v>1</v>
      </c>
      <c r="M117" s="14">
        <f t="shared" si="29"/>
        <v>1</v>
      </c>
      <c r="N117" s="14">
        <f t="shared" si="29"/>
        <v>1</v>
      </c>
      <c r="O117" s="15">
        <f t="shared" si="29"/>
        <v>1</v>
      </c>
      <c r="P117" s="4"/>
    </row>
    <row r="118" spans="1:17" ht="20.25" customHeight="1" x14ac:dyDescent="0.15">
      <c r="A118" s="349" t="s">
        <v>53</v>
      </c>
      <c r="B118" s="16" t="s">
        <v>17</v>
      </c>
      <c r="C118" s="126">
        <f t="shared" si="19"/>
        <v>204290</v>
      </c>
      <c r="D118" s="127">
        <v>4920</v>
      </c>
      <c r="E118" s="127">
        <v>6760</v>
      </c>
      <c r="F118" s="127">
        <v>9250</v>
      </c>
      <c r="G118" s="127">
        <v>11720</v>
      </c>
      <c r="H118" s="127">
        <v>61730</v>
      </c>
      <c r="I118" s="127">
        <v>13200</v>
      </c>
      <c r="J118" s="127">
        <v>18250</v>
      </c>
      <c r="K118" s="127">
        <v>16610</v>
      </c>
      <c r="L118" s="127">
        <v>14060</v>
      </c>
      <c r="M118" s="127">
        <v>15470</v>
      </c>
      <c r="N118" s="127">
        <v>19720</v>
      </c>
      <c r="O118" s="128">
        <v>12600</v>
      </c>
    </row>
    <row r="119" spans="1:17" ht="20.25" customHeight="1" x14ac:dyDescent="0.15">
      <c r="A119" s="350"/>
      <c r="B119" s="22" t="s">
        <v>18</v>
      </c>
      <c r="C119" s="78">
        <f t="shared" si="19"/>
        <v>187970</v>
      </c>
      <c r="D119" s="121">
        <v>5260</v>
      </c>
      <c r="E119" s="121">
        <v>6030</v>
      </c>
      <c r="F119" s="121">
        <v>7970</v>
      </c>
      <c r="G119" s="121">
        <v>9770</v>
      </c>
      <c r="H119" s="121">
        <v>52630</v>
      </c>
      <c r="I119" s="121">
        <v>12890</v>
      </c>
      <c r="J119" s="121">
        <v>17970</v>
      </c>
      <c r="K119" s="121">
        <v>16750</v>
      </c>
      <c r="L119" s="121">
        <v>11610</v>
      </c>
      <c r="M119" s="121">
        <v>16380</v>
      </c>
      <c r="N119" s="121">
        <v>17200</v>
      </c>
      <c r="O119" s="122">
        <v>13510</v>
      </c>
    </row>
    <row r="120" spans="1:17" ht="20.25" customHeight="1" x14ac:dyDescent="0.15">
      <c r="A120" s="350"/>
      <c r="B120" s="22" t="s">
        <v>19</v>
      </c>
      <c r="C120" s="78">
        <f t="shared" si="19"/>
        <v>179123</v>
      </c>
      <c r="D120" s="121">
        <v>6300</v>
      </c>
      <c r="E120" s="121">
        <v>7830</v>
      </c>
      <c r="F120" s="121">
        <v>6890</v>
      </c>
      <c r="G120" s="121">
        <v>10071</v>
      </c>
      <c r="H120" s="121">
        <v>38900</v>
      </c>
      <c r="I120" s="121">
        <v>11240</v>
      </c>
      <c r="J120" s="121">
        <v>12640</v>
      </c>
      <c r="K120" s="121">
        <v>15140</v>
      </c>
      <c r="L120" s="121">
        <v>14580</v>
      </c>
      <c r="M120" s="121">
        <v>16982</v>
      </c>
      <c r="N120" s="121">
        <v>27120</v>
      </c>
      <c r="O120" s="122">
        <v>11430</v>
      </c>
    </row>
    <row r="121" spans="1:17" ht="20.25" customHeight="1" x14ac:dyDescent="0.15">
      <c r="A121" s="350"/>
      <c r="B121" s="22" t="s">
        <v>59</v>
      </c>
      <c r="C121" s="78">
        <f t="shared" si="19"/>
        <v>176490</v>
      </c>
      <c r="D121" s="121">
        <v>4760</v>
      </c>
      <c r="E121" s="121">
        <v>4830</v>
      </c>
      <c r="F121" s="121">
        <v>7190</v>
      </c>
      <c r="G121" s="121">
        <v>7780</v>
      </c>
      <c r="H121" s="121">
        <v>45970</v>
      </c>
      <c r="I121" s="121">
        <v>9510</v>
      </c>
      <c r="J121" s="121">
        <v>13450</v>
      </c>
      <c r="K121" s="121">
        <v>12120</v>
      </c>
      <c r="L121" s="121">
        <v>9050</v>
      </c>
      <c r="M121" s="121">
        <v>15860</v>
      </c>
      <c r="N121" s="121">
        <v>33980</v>
      </c>
      <c r="O121" s="122">
        <v>11990</v>
      </c>
    </row>
    <row r="122" spans="1:17" ht="20.25" customHeight="1" x14ac:dyDescent="0.15">
      <c r="A122" s="350"/>
      <c r="B122" s="22" t="s">
        <v>63</v>
      </c>
      <c r="C122" s="78">
        <f t="shared" si="19"/>
        <v>195270</v>
      </c>
      <c r="D122" s="121">
        <v>3790</v>
      </c>
      <c r="E122" s="121">
        <v>4740</v>
      </c>
      <c r="F122" s="121">
        <v>8800</v>
      </c>
      <c r="G122" s="121">
        <v>8800</v>
      </c>
      <c r="H122" s="121">
        <v>48320</v>
      </c>
      <c r="I122" s="121">
        <v>8880</v>
      </c>
      <c r="J122" s="121">
        <v>14590</v>
      </c>
      <c r="K122" s="121">
        <v>14260</v>
      </c>
      <c r="L122" s="121">
        <v>13530</v>
      </c>
      <c r="M122" s="121">
        <v>12130</v>
      </c>
      <c r="N122" s="121">
        <v>42760</v>
      </c>
      <c r="O122" s="122">
        <v>14670</v>
      </c>
    </row>
    <row r="123" spans="1:17" ht="20.25" customHeight="1" x14ac:dyDescent="0.15">
      <c r="A123" s="350"/>
      <c r="B123" s="22" t="s">
        <v>70</v>
      </c>
      <c r="C123" s="78">
        <f t="shared" si="19"/>
        <v>186010</v>
      </c>
      <c r="D123" s="43">
        <v>4370</v>
      </c>
      <c r="E123" s="43">
        <v>4610</v>
      </c>
      <c r="F123" s="43">
        <v>7390</v>
      </c>
      <c r="G123" s="43">
        <v>7960</v>
      </c>
      <c r="H123" s="43">
        <v>48660</v>
      </c>
      <c r="I123" s="43">
        <v>11270</v>
      </c>
      <c r="J123" s="43">
        <v>15580</v>
      </c>
      <c r="K123" s="43">
        <v>15840</v>
      </c>
      <c r="L123" s="43">
        <v>11550</v>
      </c>
      <c r="M123" s="43">
        <v>12100</v>
      </c>
      <c r="N123" s="43">
        <v>31550</v>
      </c>
      <c r="O123" s="44">
        <v>15130</v>
      </c>
    </row>
    <row r="124" spans="1:17" ht="20.25" customHeight="1" x14ac:dyDescent="0.15">
      <c r="A124" s="350"/>
      <c r="B124" s="22" t="s">
        <v>72</v>
      </c>
      <c r="C124" s="78">
        <f t="shared" si="19"/>
        <v>10520</v>
      </c>
      <c r="D124" s="43">
        <v>4090</v>
      </c>
      <c r="E124" s="43">
        <v>4870</v>
      </c>
      <c r="F124" s="43">
        <v>1560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4">
        <v>0</v>
      </c>
    </row>
    <row r="125" spans="1:17" ht="20.25" customHeight="1" x14ac:dyDescent="0.15">
      <c r="A125" s="350"/>
      <c r="B125" s="22" t="s">
        <v>74</v>
      </c>
      <c r="C125" s="78">
        <f t="shared" si="19"/>
        <v>20606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43">
        <v>13635</v>
      </c>
      <c r="N125" s="43">
        <v>5686</v>
      </c>
      <c r="O125" s="44">
        <v>1285</v>
      </c>
    </row>
    <row r="126" spans="1:17" ht="20.25" customHeight="1" x14ac:dyDescent="0.15">
      <c r="A126" s="350"/>
      <c r="B126" s="22" t="s">
        <v>80</v>
      </c>
      <c r="C126" s="78">
        <f t="shared" ref="C126:C137" si="30">SUM(D126:O126)</f>
        <v>85715</v>
      </c>
      <c r="D126" s="78">
        <v>1470</v>
      </c>
      <c r="E126" s="78">
        <v>1702</v>
      </c>
      <c r="F126" s="78">
        <v>2398</v>
      </c>
      <c r="G126" s="78">
        <v>3439</v>
      </c>
      <c r="H126" s="78">
        <v>12385</v>
      </c>
      <c r="I126" s="78">
        <v>3256</v>
      </c>
      <c r="J126" s="78">
        <v>4184</v>
      </c>
      <c r="K126" s="78">
        <v>4312</v>
      </c>
      <c r="L126" s="78">
        <v>4553</v>
      </c>
      <c r="M126" s="43">
        <v>13477</v>
      </c>
      <c r="N126" s="43">
        <v>24672</v>
      </c>
      <c r="O126" s="44">
        <v>9867</v>
      </c>
      <c r="P126" s="5"/>
      <c r="Q126" s="110"/>
    </row>
    <row r="127" spans="1:17" ht="20.25" customHeight="1" x14ac:dyDescent="0.15">
      <c r="A127" s="350"/>
      <c r="B127" s="22" t="s">
        <v>81</v>
      </c>
      <c r="C127" s="78">
        <f t="shared" si="30"/>
        <v>98564</v>
      </c>
      <c r="D127" s="78">
        <v>4577</v>
      </c>
      <c r="E127" s="78">
        <v>2384</v>
      </c>
      <c r="F127" s="78">
        <v>4403</v>
      </c>
      <c r="G127" s="78">
        <v>5977</v>
      </c>
      <c r="H127" s="78">
        <v>20988</v>
      </c>
      <c r="I127" s="78">
        <v>7530</v>
      </c>
      <c r="J127" s="78">
        <v>10247</v>
      </c>
      <c r="K127" s="78">
        <v>10564</v>
      </c>
      <c r="L127" s="78">
        <v>9739</v>
      </c>
      <c r="M127" s="43">
        <v>11592</v>
      </c>
      <c r="N127" s="43">
        <v>3294</v>
      </c>
      <c r="O127" s="44">
        <v>7269</v>
      </c>
    </row>
    <row r="128" spans="1:17" ht="20.25" customHeight="1" x14ac:dyDescent="0.15">
      <c r="A128" s="350"/>
      <c r="B128" s="22" t="s">
        <v>89</v>
      </c>
      <c r="C128" s="78">
        <f t="shared" si="30"/>
        <v>118620</v>
      </c>
      <c r="D128" s="78">
        <v>3106</v>
      </c>
      <c r="E128" s="78">
        <v>4005</v>
      </c>
      <c r="F128" s="78">
        <v>6488</v>
      </c>
      <c r="G128" s="78">
        <v>6734</v>
      </c>
      <c r="H128" s="78">
        <v>29961</v>
      </c>
      <c r="I128" s="78">
        <v>6841</v>
      </c>
      <c r="J128" s="78">
        <v>10470</v>
      </c>
      <c r="K128" s="78">
        <v>11530</v>
      </c>
      <c r="L128" s="78">
        <v>9638</v>
      </c>
      <c r="M128" s="43">
        <v>7576</v>
      </c>
      <c r="N128" s="43">
        <v>13109</v>
      </c>
      <c r="O128" s="44">
        <v>9162</v>
      </c>
    </row>
    <row r="129" spans="1:16" ht="20.25" customHeight="1" x14ac:dyDescent="0.15">
      <c r="A129" s="350"/>
      <c r="B129" s="22" t="s">
        <v>92</v>
      </c>
      <c r="C129" s="78">
        <f t="shared" si="30"/>
        <v>101232</v>
      </c>
      <c r="D129" s="78">
        <v>3375</v>
      </c>
      <c r="E129" s="78">
        <v>3742</v>
      </c>
      <c r="F129" s="78">
        <v>6010</v>
      </c>
      <c r="G129" s="78">
        <v>5626</v>
      </c>
      <c r="H129" s="78">
        <v>26719</v>
      </c>
      <c r="I129" s="78">
        <v>5641</v>
      </c>
      <c r="J129" s="78">
        <v>8359</v>
      </c>
      <c r="K129" s="78">
        <v>11838</v>
      </c>
      <c r="L129" s="78">
        <v>5886</v>
      </c>
      <c r="M129" s="43">
        <v>9960</v>
      </c>
      <c r="N129" s="43">
        <v>5380</v>
      </c>
      <c r="O129" s="44">
        <v>8696</v>
      </c>
    </row>
    <row r="130" spans="1:16" ht="20.25" customHeight="1" x14ac:dyDescent="0.15">
      <c r="A130" s="350"/>
      <c r="B130" s="22" t="s">
        <v>115</v>
      </c>
      <c r="C130" s="78">
        <f t="shared" si="30"/>
        <v>86166</v>
      </c>
      <c r="D130" s="78">
        <v>3291</v>
      </c>
      <c r="E130" s="78">
        <v>3258</v>
      </c>
      <c r="F130" s="78">
        <v>5252</v>
      </c>
      <c r="G130" s="78">
        <v>4983</v>
      </c>
      <c r="H130" s="78">
        <v>20128</v>
      </c>
      <c r="I130" s="78">
        <v>5861</v>
      </c>
      <c r="J130" s="78">
        <v>7821</v>
      </c>
      <c r="K130" s="78">
        <v>10285</v>
      </c>
      <c r="L130" s="78">
        <v>6701</v>
      </c>
      <c r="M130" s="43">
        <v>6372</v>
      </c>
      <c r="N130" s="43">
        <v>4781</v>
      </c>
      <c r="O130" s="44">
        <v>7433</v>
      </c>
    </row>
    <row r="131" spans="1:16" ht="20.25" customHeight="1" x14ac:dyDescent="0.15">
      <c r="A131" s="350"/>
      <c r="B131" s="22" t="s">
        <v>119</v>
      </c>
      <c r="C131" s="78">
        <f t="shared" si="30"/>
        <v>87832</v>
      </c>
      <c r="D131" s="78">
        <v>3917</v>
      </c>
      <c r="E131" s="78">
        <v>2852</v>
      </c>
      <c r="F131" s="78">
        <v>4960</v>
      </c>
      <c r="G131" s="78">
        <v>5488</v>
      </c>
      <c r="H131" s="78">
        <v>22482</v>
      </c>
      <c r="I131" s="78">
        <v>6693</v>
      </c>
      <c r="J131" s="78">
        <v>8404</v>
      </c>
      <c r="K131" s="78">
        <v>9489</v>
      </c>
      <c r="L131" s="78">
        <v>5204</v>
      </c>
      <c r="M131" s="43">
        <v>6349</v>
      </c>
      <c r="N131" s="43">
        <v>6542</v>
      </c>
      <c r="O131" s="44">
        <v>5452</v>
      </c>
    </row>
    <row r="132" spans="1:16" ht="20.25" customHeight="1" x14ac:dyDescent="0.15">
      <c r="A132" s="350"/>
      <c r="B132" s="22" t="s">
        <v>138</v>
      </c>
      <c r="C132" s="78">
        <f t="shared" si="30"/>
        <v>84976</v>
      </c>
      <c r="D132" s="78">
        <v>3272</v>
      </c>
      <c r="E132" s="78">
        <v>3081</v>
      </c>
      <c r="F132" s="78">
        <v>4188</v>
      </c>
      <c r="G132" s="78">
        <v>5101</v>
      </c>
      <c r="H132" s="78">
        <v>20780</v>
      </c>
      <c r="I132" s="78">
        <v>4944</v>
      </c>
      <c r="J132" s="78">
        <v>7525</v>
      </c>
      <c r="K132" s="78">
        <v>10560</v>
      </c>
      <c r="L132" s="78">
        <v>5572</v>
      </c>
      <c r="M132" s="43">
        <v>5236</v>
      </c>
      <c r="N132" s="43">
        <v>6978</v>
      </c>
      <c r="O132" s="44">
        <v>7739</v>
      </c>
    </row>
    <row r="133" spans="1:16" ht="20.25" customHeight="1" x14ac:dyDescent="0.15">
      <c r="A133" s="350"/>
      <c r="B133" s="22" t="s">
        <v>149</v>
      </c>
      <c r="C133" s="78">
        <f t="shared" si="30"/>
        <v>64903</v>
      </c>
      <c r="D133" s="78">
        <v>3965</v>
      </c>
      <c r="E133" s="78">
        <v>3195</v>
      </c>
      <c r="F133" s="78">
        <v>3958</v>
      </c>
      <c r="G133" s="78">
        <v>1510</v>
      </c>
      <c r="H133" s="78">
        <v>2494</v>
      </c>
      <c r="I133" s="78">
        <v>3239</v>
      </c>
      <c r="J133" s="78">
        <v>3826</v>
      </c>
      <c r="K133" s="78">
        <v>6521</v>
      </c>
      <c r="L133" s="78">
        <v>4389</v>
      </c>
      <c r="M133" s="43">
        <v>4348</v>
      </c>
      <c r="N133" s="43">
        <v>15532</v>
      </c>
      <c r="O133" s="44">
        <v>11926</v>
      </c>
    </row>
    <row r="134" spans="1:16" ht="20.25" customHeight="1" x14ac:dyDescent="0.15">
      <c r="A134" s="350"/>
      <c r="B134" s="22" t="s">
        <v>155</v>
      </c>
      <c r="C134" s="78">
        <f t="shared" si="30"/>
        <v>63768</v>
      </c>
      <c r="D134" s="78">
        <v>8927</v>
      </c>
      <c r="E134" s="78">
        <v>4999</v>
      </c>
      <c r="F134" s="78">
        <v>5985</v>
      </c>
      <c r="G134" s="78">
        <v>4239</v>
      </c>
      <c r="H134" s="78">
        <v>5504</v>
      </c>
      <c r="I134" s="78">
        <v>3611</v>
      </c>
      <c r="J134" s="78">
        <v>5009</v>
      </c>
      <c r="K134" s="78">
        <v>5366</v>
      </c>
      <c r="L134" s="78">
        <v>3652</v>
      </c>
      <c r="M134" s="43">
        <v>4996</v>
      </c>
      <c r="N134" s="43">
        <v>8429</v>
      </c>
      <c r="O134" s="44">
        <v>3051</v>
      </c>
    </row>
    <row r="135" spans="1:16" ht="20.25" customHeight="1" x14ac:dyDescent="0.15">
      <c r="A135" s="350"/>
      <c r="B135" s="22" t="s">
        <v>161</v>
      </c>
      <c r="C135" s="78">
        <f t="shared" si="30"/>
        <v>34053</v>
      </c>
      <c r="D135" s="78">
        <v>1970</v>
      </c>
      <c r="E135" s="78">
        <v>1277</v>
      </c>
      <c r="F135" s="78">
        <v>2008</v>
      </c>
      <c r="G135" s="78">
        <v>3229</v>
      </c>
      <c r="H135" s="78">
        <v>4130</v>
      </c>
      <c r="I135" s="78">
        <v>2610</v>
      </c>
      <c r="J135" s="78">
        <v>2544</v>
      </c>
      <c r="K135" s="78">
        <v>3151</v>
      </c>
      <c r="L135" s="78">
        <v>2922</v>
      </c>
      <c r="M135" s="43">
        <v>6513</v>
      </c>
      <c r="N135" s="43">
        <v>2067</v>
      </c>
      <c r="O135" s="44">
        <v>1632</v>
      </c>
    </row>
    <row r="136" spans="1:16" ht="20.25" customHeight="1" x14ac:dyDescent="0.15">
      <c r="A136" s="350"/>
      <c r="B136" s="22" t="s">
        <v>186</v>
      </c>
      <c r="C136" s="78">
        <f t="shared" si="30"/>
        <v>52719</v>
      </c>
      <c r="D136" s="230">
        <v>1506</v>
      </c>
      <c r="E136" s="230">
        <v>1688</v>
      </c>
      <c r="F136" s="230">
        <v>2822</v>
      </c>
      <c r="G136" s="230">
        <v>3016</v>
      </c>
      <c r="H136" s="230">
        <v>15634</v>
      </c>
      <c r="I136" s="230">
        <v>2413</v>
      </c>
      <c r="J136" s="230">
        <v>4508</v>
      </c>
      <c r="K136" s="230">
        <v>5628</v>
      </c>
      <c r="L136" s="230">
        <v>4128</v>
      </c>
      <c r="M136" s="230">
        <v>4018</v>
      </c>
      <c r="N136" s="230">
        <v>4169</v>
      </c>
      <c r="O136" s="231">
        <v>3189</v>
      </c>
    </row>
    <row r="137" spans="1:16" ht="20.25" customHeight="1" x14ac:dyDescent="0.15">
      <c r="A137" s="350"/>
      <c r="B137" s="22" t="s">
        <v>187</v>
      </c>
      <c r="C137" s="78">
        <f t="shared" si="30"/>
        <v>51373</v>
      </c>
      <c r="D137" s="224">
        <v>3089</v>
      </c>
      <c r="E137" s="224">
        <v>3594</v>
      </c>
      <c r="F137" s="224">
        <v>2903</v>
      </c>
      <c r="G137" s="224">
        <v>2643</v>
      </c>
      <c r="H137" s="224">
        <v>14567</v>
      </c>
      <c r="I137" s="224">
        <v>2360</v>
      </c>
      <c r="J137" s="224">
        <v>2005</v>
      </c>
      <c r="K137" s="224">
        <v>4705</v>
      </c>
      <c r="L137" s="224">
        <v>2163</v>
      </c>
      <c r="M137" s="224">
        <v>4574</v>
      </c>
      <c r="N137" s="224">
        <v>5342</v>
      </c>
      <c r="O137" s="225">
        <v>3428</v>
      </c>
    </row>
    <row r="138" spans="1:16" ht="20.25" customHeight="1" thickBot="1" x14ac:dyDescent="0.2">
      <c r="A138" s="351"/>
      <c r="B138" s="125" t="s">
        <v>116</v>
      </c>
      <c r="C138" s="14">
        <f>C137/C136</f>
        <v>0.97446840797435463</v>
      </c>
      <c r="D138" s="14">
        <f t="shared" ref="D138:O138" si="31">D137/D136</f>
        <v>2.0511288180610889</v>
      </c>
      <c r="E138" s="14">
        <f t="shared" si="31"/>
        <v>2.1291469194312795</v>
      </c>
      <c r="F138" s="14">
        <f t="shared" si="31"/>
        <v>1.0287030474840539</v>
      </c>
      <c r="G138" s="14">
        <f t="shared" si="31"/>
        <v>0.87632625994694957</v>
      </c>
      <c r="H138" s="14">
        <f t="shared" si="31"/>
        <v>0.93175131124472299</v>
      </c>
      <c r="I138" s="14">
        <f t="shared" si="31"/>
        <v>0.9780356402818069</v>
      </c>
      <c r="J138" s="14">
        <f t="shared" si="31"/>
        <v>0.44476486246672581</v>
      </c>
      <c r="K138" s="14">
        <f t="shared" si="31"/>
        <v>0.83599857853589199</v>
      </c>
      <c r="L138" s="14">
        <f t="shared" si="31"/>
        <v>0.52398255813953487</v>
      </c>
      <c r="M138" s="14">
        <f t="shared" si="31"/>
        <v>1.1383773021403683</v>
      </c>
      <c r="N138" s="14">
        <f t="shared" si="31"/>
        <v>1.2813624370352603</v>
      </c>
      <c r="O138" s="15">
        <f t="shared" si="31"/>
        <v>1.0749451238632801</v>
      </c>
      <c r="P138" s="4"/>
    </row>
    <row r="139" spans="1:16" ht="20.25" customHeight="1" x14ac:dyDescent="0.15">
      <c r="A139" s="349" t="s">
        <v>25</v>
      </c>
      <c r="B139" s="16" t="s">
        <v>17</v>
      </c>
      <c r="C139" s="126">
        <f t="shared" si="19"/>
        <v>43331</v>
      </c>
      <c r="D139" s="127">
        <v>1962</v>
      </c>
      <c r="E139" s="127">
        <v>1516</v>
      </c>
      <c r="F139" s="127">
        <v>2515</v>
      </c>
      <c r="G139" s="127">
        <v>3070</v>
      </c>
      <c r="H139" s="127">
        <v>6140</v>
      </c>
      <c r="I139" s="127">
        <v>3247</v>
      </c>
      <c r="J139" s="127">
        <v>4318</v>
      </c>
      <c r="K139" s="127">
        <v>7632</v>
      </c>
      <c r="L139" s="127">
        <v>4231</v>
      </c>
      <c r="M139" s="127">
        <v>4272</v>
      </c>
      <c r="N139" s="127">
        <v>3191</v>
      </c>
      <c r="O139" s="128">
        <v>1237</v>
      </c>
    </row>
    <row r="140" spans="1:16" ht="20.25" customHeight="1" x14ac:dyDescent="0.15">
      <c r="A140" s="350"/>
      <c r="B140" s="22" t="s">
        <v>18</v>
      </c>
      <c r="C140" s="78">
        <f t="shared" si="19"/>
        <v>40006</v>
      </c>
      <c r="D140" s="121">
        <v>1650</v>
      </c>
      <c r="E140" s="121">
        <v>1239</v>
      </c>
      <c r="F140" s="121">
        <v>1808</v>
      </c>
      <c r="G140" s="121">
        <v>2973</v>
      </c>
      <c r="H140" s="121">
        <v>5294</v>
      </c>
      <c r="I140" s="121">
        <v>2865</v>
      </c>
      <c r="J140" s="121">
        <v>4271</v>
      </c>
      <c r="K140" s="121">
        <v>7625</v>
      </c>
      <c r="L140" s="121">
        <v>4129</v>
      </c>
      <c r="M140" s="121">
        <v>3408</v>
      </c>
      <c r="N140" s="121">
        <v>3078</v>
      </c>
      <c r="O140" s="122">
        <v>1666</v>
      </c>
    </row>
    <row r="141" spans="1:16" ht="20.25" customHeight="1" x14ac:dyDescent="0.15">
      <c r="A141" s="350"/>
      <c r="B141" s="22" t="s">
        <v>19</v>
      </c>
      <c r="C141" s="78">
        <f t="shared" si="19"/>
        <v>45762</v>
      </c>
      <c r="D141" s="121">
        <v>1804</v>
      </c>
      <c r="E141" s="121">
        <v>1728</v>
      </c>
      <c r="F141" s="121">
        <v>1883</v>
      </c>
      <c r="G141" s="121">
        <v>3305</v>
      </c>
      <c r="H141" s="121">
        <v>5584</v>
      </c>
      <c r="I141" s="121">
        <v>3337</v>
      </c>
      <c r="J141" s="121">
        <v>7696</v>
      </c>
      <c r="K141" s="121">
        <v>7903</v>
      </c>
      <c r="L141" s="121">
        <v>3581</v>
      </c>
      <c r="M141" s="121">
        <v>3867</v>
      </c>
      <c r="N141" s="121">
        <v>2988</v>
      </c>
      <c r="O141" s="122">
        <v>2086</v>
      </c>
    </row>
    <row r="142" spans="1:16" ht="20.25" customHeight="1" x14ac:dyDescent="0.15">
      <c r="A142" s="350"/>
      <c r="B142" s="22" t="s">
        <v>59</v>
      </c>
      <c r="C142" s="78">
        <f t="shared" si="19"/>
        <v>43672</v>
      </c>
      <c r="D142" s="121">
        <v>1836</v>
      </c>
      <c r="E142" s="121">
        <v>1988</v>
      </c>
      <c r="F142" s="121">
        <v>2067</v>
      </c>
      <c r="G142" s="121">
        <v>3020</v>
      </c>
      <c r="H142" s="121">
        <v>5822</v>
      </c>
      <c r="I142" s="121">
        <v>3636</v>
      </c>
      <c r="J142" s="121">
        <v>3896</v>
      </c>
      <c r="K142" s="121">
        <v>7067</v>
      </c>
      <c r="L142" s="121">
        <v>4717</v>
      </c>
      <c r="M142" s="121">
        <v>4729</v>
      </c>
      <c r="N142" s="121">
        <v>3168</v>
      </c>
      <c r="O142" s="122">
        <v>1726</v>
      </c>
    </row>
    <row r="143" spans="1:16" ht="20.25" customHeight="1" x14ac:dyDescent="0.15">
      <c r="A143" s="350"/>
      <c r="B143" s="22" t="s">
        <v>63</v>
      </c>
      <c r="C143" s="78">
        <f t="shared" si="19"/>
        <v>39101</v>
      </c>
      <c r="D143" s="121">
        <v>1309</v>
      </c>
      <c r="E143" s="121">
        <v>1044</v>
      </c>
      <c r="F143" s="121">
        <v>2014</v>
      </c>
      <c r="G143" s="121">
        <v>2077</v>
      </c>
      <c r="H143" s="121">
        <v>4915</v>
      </c>
      <c r="I143" s="121">
        <v>4234</v>
      </c>
      <c r="J143" s="121">
        <v>4108</v>
      </c>
      <c r="K143" s="121">
        <v>7072</v>
      </c>
      <c r="L143" s="121">
        <v>4494</v>
      </c>
      <c r="M143" s="121">
        <v>3615</v>
      </c>
      <c r="N143" s="121">
        <v>2524</v>
      </c>
      <c r="O143" s="122">
        <v>1695</v>
      </c>
    </row>
    <row r="144" spans="1:16" ht="20.25" customHeight="1" x14ac:dyDescent="0.15">
      <c r="A144" s="350"/>
      <c r="B144" s="22" t="s">
        <v>70</v>
      </c>
      <c r="C144" s="78">
        <f t="shared" si="19"/>
        <v>33794</v>
      </c>
      <c r="D144" s="43">
        <v>1381</v>
      </c>
      <c r="E144" s="43">
        <v>1058</v>
      </c>
      <c r="F144" s="43">
        <v>1626</v>
      </c>
      <c r="G144" s="43">
        <v>2131</v>
      </c>
      <c r="H144" s="43">
        <v>4977</v>
      </c>
      <c r="I144" s="43">
        <v>3276</v>
      </c>
      <c r="J144" s="43">
        <v>3488</v>
      </c>
      <c r="K144" s="43">
        <v>5938</v>
      </c>
      <c r="L144" s="43">
        <v>3023</v>
      </c>
      <c r="M144" s="43">
        <v>3219</v>
      </c>
      <c r="N144" s="43">
        <v>2180</v>
      </c>
      <c r="O144" s="44">
        <v>1497</v>
      </c>
    </row>
    <row r="145" spans="1:17" ht="20.25" customHeight="1" x14ac:dyDescent="0.15">
      <c r="A145" s="350"/>
      <c r="B145" s="22" t="s">
        <v>72</v>
      </c>
      <c r="C145" s="78">
        <f t="shared" si="19"/>
        <v>1621</v>
      </c>
      <c r="D145" s="43">
        <v>316</v>
      </c>
      <c r="E145" s="43">
        <v>278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314</v>
      </c>
      <c r="N145" s="43">
        <v>455</v>
      </c>
      <c r="O145" s="44">
        <v>258</v>
      </c>
    </row>
    <row r="146" spans="1:17" ht="20.25" customHeight="1" x14ac:dyDescent="0.15">
      <c r="A146" s="350"/>
      <c r="B146" s="22" t="s">
        <v>74</v>
      </c>
      <c r="C146" s="78">
        <f t="shared" si="19"/>
        <v>3247</v>
      </c>
      <c r="D146" s="43">
        <v>258</v>
      </c>
      <c r="E146" s="43">
        <v>172</v>
      </c>
      <c r="F146" s="43">
        <v>359</v>
      </c>
      <c r="G146" s="43">
        <v>206</v>
      </c>
      <c r="H146" s="43">
        <v>185</v>
      </c>
      <c r="I146" s="43">
        <v>374</v>
      </c>
      <c r="J146" s="43">
        <v>250</v>
      </c>
      <c r="K146" s="43">
        <v>264</v>
      </c>
      <c r="L146" s="43">
        <v>241</v>
      </c>
      <c r="M146" s="43">
        <v>480</v>
      </c>
      <c r="N146" s="43">
        <v>186</v>
      </c>
      <c r="O146" s="44">
        <v>272</v>
      </c>
    </row>
    <row r="147" spans="1:17" ht="20.25" customHeight="1" x14ac:dyDescent="0.15">
      <c r="A147" s="350"/>
      <c r="B147" s="22" t="s">
        <v>80</v>
      </c>
      <c r="C147" s="78">
        <f t="shared" si="19"/>
        <v>2982</v>
      </c>
      <c r="D147" s="43">
        <v>384</v>
      </c>
      <c r="E147" s="43">
        <v>246</v>
      </c>
      <c r="F147" s="43">
        <v>231</v>
      </c>
      <c r="G147" s="43">
        <v>117</v>
      </c>
      <c r="H147" s="43">
        <v>336</v>
      </c>
      <c r="I147" s="43">
        <v>222</v>
      </c>
      <c r="J147" s="43">
        <v>288</v>
      </c>
      <c r="K147" s="43">
        <v>170</v>
      </c>
      <c r="L147" s="43">
        <v>326</v>
      </c>
      <c r="M147" s="43">
        <v>280</v>
      </c>
      <c r="N147" s="43">
        <v>225</v>
      </c>
      <c r="O147" s="44">
        <v>157</v>
      </c>
      <c r="P147" s="5"/>
      <c r="Q147" s="110"/>
    </row>
    <row r="148" spans="1:17" ht="20.25" customHeight="1" x14ac:dyDescent="0.15">
      <c r="A148" s="350"/>
      <c r="B148" s="22" t="s">
        <v>81</v>
      </c>
      <c r="C148" s="78">
        <f t="shared" ref="C148:C158" si="32">SUM(D148:O148)</f>
        <v>15382</v>
      </c>
      <c r="D148" s="43">
        <v>432</v>
      </c>
      <c r="E148" s="43">
        <v>136</v>
      </c>
      <c r="F148" s="43">
        <v>8292</v>
      </c>
      <c r="G148" s="43">
        <v>733</v>
      </c>
      <c r="H148" s="43">
        <v>829</v>
      </c>
      <c r="I148" s="43">
        <v>821</v>
      </c>
      <c r="J148" s="43">
        <v>756</v>
      </c>
      <c r="K148" s="43">
        <v>888</v>
      </c>
      <c r="L148" s="43">
        <v>738</v>
      </c>
      <c r="M148" s="43">
        <v>572</v>
      </c>
      <c r="N148" s="43">
        <v>551</v>
      </c>
      <c r="O148" s="44">
        <v>634</v>
      </c>
    </row>
    <row r="149" spans="1:17" ht="20.25" customHeight="1" x14ac:dyDescent="0.15">
      <c r="A149" s="350"/>
      <c r="B149" s="22" t="s">
        <v>89</v>
      </c>
      <c r="C149" s="78">
        <f t="shared" si="32"/>
        <v>8373</v>
      </c>
      <c r="D149" s="43">
        <v>384</v>
      </c>
      <c r="E149" s="43">
        <v>462</v>
      </c>
      <c r="F149" s="43">
        <v>616</v>
      </c>
      <c r="G149" s="43">
        <v>1045</v>
      </c>
      <c r="H149" s="43">
        <v>1200</v>
      </c>
      <c r="I149" s="43">
        <v>930</v>
      </c>
      <c r="J149" s="43">
        <v>513</v>
      </c>
      <c r="K149" s="43">
        <v>801</v>
      </c>
      <c r="L149" s="43">
        <v>491</v>
      </c>
      <c r="M149" s="43">
        <v>731</v>
      </c>
      <c r="N149" s="43">
        <v>545</v>
      </c>
      <c r="O149" s="44">
        <v>655</v>
      </c>
    </row>
    <row r="150" spans="1:17" ht="20.25" customHeight="1" x14ac:dyDescent="0.15">
      <c r="A150" s="350"/>
      <c r="B150" s="22" t="s">
        <v>92</v>
      </c>
      <c r="C150" s="78">
        <f t="shared" si="32"/>
        <v>6190</v>
      </c>
      <c r="D150" s="43">
        <v>405</v>
      </c>
      <c r="E150" s="43">
        <v>345</v>
      </c>
      <c r="F150" s="43">
        <v>393</v>
      </c>
      <c r="G150" s="43">
        <v>564</v>
      </c>
      <c r="H150" s="43">
        <v>497</v>
      </c>
      <c r="I150" s="43">
        <v>485</v>
      </c>
      <c r="J150" s="43">
        <v>523</v>
      </c>
      <c r="K150" s="43">
        <v>546</v>
      </c>
      <c r="L150" s="43">
        <v>630</v>
      </c>
      <c r="M150" s="43">
        <v>651</v>
      </c>
      <c r="N150" s="43">
        <v>467</v>
      </c>
      <c r="O150" s="44">
        <v>684</v>
      </c>
    </row>
    <row r="151" spans="1:17" ht="20.25" customHeight="1" x14ac:dyDescent="0.15">
      <c r="A151" s="350"/>
      <c r="B151" s="22" t="s">
        <v>115</v>
      </c>
      <c r="C151" s="78">
        <f t="shared" si="32"/>
        <v>6907</v>
      </c>
      <c r="D151" s="43">
        <v>372</v>
      </c>
      <c r="E151" s="43">
        <v>458</v>
      </c>
      <c r="F151" s="43">
        <v>432</v>
      </c>
      <c r="G151" s="43">
        <v>826</v>
      </c>
      <c r="H151" s="43">
        <v>557</v>
      </c>
      <c r="I151" s="43">
        <v>588</v>
      </c>
      <c r="J151" s="43">
        <v>641</v>
      </c>
      <c r="K151" s="43">
        <v>667</v>
      </c>
      <c r="L151" s="43">
        <v>568</v>
      </c>
      <c r="M151" s="43">
        <v>733</v>
      </c>
      <c r="N151" s="43">
        <v>647</v>
      </c>
      <c r="O151" s="44">
        <v>418</v>
      </c>
    </row>
    <row r="152" spans="1:17" ht="20.25" customHeight="1" x14ac:dyDescent="0.15">
      <c r="A152" s="350"/>
      <c r="B152" s="22" t="s">
        <v>119</v>
      </c>
      <c r="C152" s="78">
        <f t="shared" si="32"/>
        <v>6540</v>
      </c>
      <c r="D152" s="43">
        <v>411</v>
      </c>
      <c r="E152" s="43">
        <v>200</v>
      </c>
      <c r="F152" s="43">
        <v>396</v>
      </c>
      <c r="G152" s="43">
        <v>702</v>
      </c>
      <c r="H152" s="43">
        <v>600</v>
      </c>
      <c r="I152" s="43">
        <v>459</v>
      </c>
      <c r="J152" s="43">
        <v>606</v>
      </c>
      <c r="K152" s="43">
        <v>753</v>
      </c>
      <c r="L152" s="43">
        <v>699</v>
      </c>
      <c r="M152" s="43">
        <v>614</v>
      </c>
      <c r="N152" s="43">
        <v>583</v>
      </c>
      <c r="O152" s="44">
        <v>517</v>
      </c>
    </row>
    <row r="153" spans="1:17" ht="20.25" customHeight="1" x14ac:dyDescent="0.15">
      <c r="A153" s="350"/>
      <c r="B153" s="22" t="s">
        <v>136</v>
      </c>
      <c r="C153" s="78">
        <f t="shared" si="32"/>
        <v>7507.333333333333</v>
      </c>
      <c r="D153" s="43">
        <v>375</v>
      </c>
      <c r="E153" s="43">
        <v>272.33333333333331</v>
      </c>
      <c r="F153" s="43">
        <v>372.66666666666663</v>
      </c>
      <c r="G153" s="43">
        <v>761</v>
      </c>
      <c r="H153" s="43">
        <v>710.33333333333326</v>
      </c>
      <c r="I153" s="43">
        <v>656</v>
      </c>
      <c r="J153" s="43">
        <v>821</v>
      </c>
      <c r="K153" s="43">
        <v>983.66666666666674</v>
      </c>
      <c r="L153" s="43">
        <v>825.66666666666674</v>
      </c>
      <c r="M153" s="43">
        <v>666.33333333333326</v>
      </c>
      <c r="N153" s="43">
        <v>667.33333333333326</v>
      </c>
      <c r="O153" s="44">
        <v>396</v>
      </c>
    </row>
    <row r="154" spans="1:17" ht="20.25" customHeight="1" x14ac:dyDescent="0.15">
      <c r="A154" s="350"/>
      <c r="B154" s="22" t="s">
        <v>149</v>
      </c>
      <c r="C154" s="78">
        <f t="shared" si="32"/>
        <v>2666</v>
      </c>
      <c r="D154" s="43">
        <v>188</v>
      </c>
      <c r="E154" s="43">
        <v>140</v>
      </c>
      <c r="F154" s="43">
        <v>247</v>
      </c>
      <c r="G154" s="43">
        <v>281</v>
      </c>
      <c r="H154" s="43">
        <v>213</v>
      </c>
      <c r="I154" s="43">
        <v>197</v>
      </c>
      <c r="J154" s="43">
        <v>149</v>
      </c>
      <c r="K154" s="43">
        <v>360</v>
      </c>
      <c r="L154" s="43">
        <v>238</v>
      </c>
      <c r="M154" s="43">
        <v>191</v>
      </c>
      <c r="N154" s="43">
        <v>212</v>
      </c>
      <c r="O154" s="44">
        <v>250</v>
      </c>
    </row>
    <row r="155" spans="1:17" ht="20.25" customHeight="1" x14ac:dyDescent="0.15">
      <c r="A155" s="350"/>
      <c r="B155" s="22" t="s">
        <v>155</v>
      </c>
      <c r="C155" s="78">
        <f t="shared" si="32"/>
        <v>2667</v>
      </c>
      <c r="D155" s="43">
        <v>164</v>
      </c>
      <c r="E155" s="43">
        <v>238</v>
      </c>
      <c r="F155" s="43">
        <v>219</v>
      </c>
      <c r="G155" s="43">
        <v>233</v>
      </c>
      <c r="H155" s="43">
        <v>185</v>
      </c>
      <c r="I155" s="43">
        <v>137</v>
      </c>
      <c r="J155" s="43">
        <v>205</v>
      </c>
      <c r="K155" s="43">
        <v>310</v>
      </c>
      <c r="L155" s="43">
        <v>420</v>
      </c>
      <c r="M155" s="43">
        <v>174</v>
      </c>
      <c r="N155" s="43">
        <v>212</v>
      </c>
      <c r="O155" s="44">
        <v>170</v>
      </c>
    </row>
    <row r="156" spans="1:17" ht="20.25" customHeight="1" x14ac:dyDescent="0.15">
      <c r="A156" s="350"/>
      <c r="B156" s="22" t="s">
        <v>161</v>
      </c>
      <c r="C156" s="78">
        <f t="shared" si="32"/>
        <v>2269</v>
      </c>
      <c r="D156" s="43">
        <v>107</v>
      </c>
      <c r="E156" s="43">
        <v>116</v>
      </c>
      <c r="F156" s="43">
        <v>154</v>
      </c>
      <c r="G156" s="43">
        <v>166</v>
      </c>
      <c r="H156" s="43">
        <v>211</v>
      </c>
      <c r="I156" s="43">
        <v>307</v>
      </c>
      <c r="J156" s="43">
        <v>190</v>
      </c>
      <c r="K156" s="43">
        <v>180</v>
      </c>
      <c r="L156" s="43">
        <v>244</v>
      </c>
      <c r="M156" s="43">
        <v>238</v>
      </c>
      <c r="N156" s="43">
        <v>188</v>
      </c>
      <c r="O156" s="44">
        <v>168</v>
      </c>
    </row>
    <row r="157" spans="1:17" ht="20.25" customHeight="1" x14ac:dyDescent="0.15">
      <c r="A157" s="350"/>
      <c r="B157" s="22" t="s">
        <v>186</v>
      </c>
      <c r="C157" s="78">
        <f t="shared" si="32"/>
        <v>3339</v>
      </c>
      <c r="D157" s="226">
        <v>0</v>
      </c>
      <c r="E157" s="226">
        <v>0</v>
      </c>
      <c r="F157" s="226">
        <v>84</v>
      </c>
      <c r="G157" s="226">
        <v>584</v>
      </c>
      <c r="H157" s="226">
        <v>417</v>
      </c>
      <c r="I157" s="226">
        <v>334</v>
      </c>
      <c r="J157" s="226">
        <v>334</v>
      </c>
      <c r="K157" s="226">
        <v>334</v>
      </c>
      <c r="L157" s="226">
        <v>334</v>
      </c>
      <c r="M157" s="226">
        <v>334</v>
      </c>
      <c r="N157" s="226">
        <v>334</v>
      </c>
      <c r="O157" s="228">
        <v>250</v>
      </c>
    </row>
    <row r="158" spans="1:17" ht="20.25" customHeight="1" x14ac:dyDescent="0.15">
      <c r="A158" s="350"/>
      <c r="B158" s="22" t="s">
        <v>187</v>
      </c>
      <c r="C158" s="78">
        <f t="shared" si="32"/>
        <v>1695</v>
      </c>
      <c r="D158" s="232">
        <v>166</v>
      </c>
      <c r="E158" s="232">
        <v>88</v>
      </c>
      <c r="F158" s="232">
        <v>102</v>
      </c>
      <c r="G158" s="232">
        <v>178</v>
      </c>
      <c r="H158" s="232">
        <v>150</v>
      </c>
      <c r="I158" s="232">
        <v>190</v>
      </c>
      <c r="J158" s="232">
        <v>144</v>
      </c>
      <c r="K158" s="232">
        <v>234</v>
      </c>
      <c r="L158" s="232">
        <v>98</v>
      </c>
      <c r="M158" s="232">
        <v>132</v>
      </c>
      <c r="N158" s="232">
        <v>128</v>
      </c>
      <c r="O158" s="233">
        <v>85</v>
      </c>
    </row>
    <row r="159" spans="1:17" ht="20.25" customHeight="1" thickBot="1" x14ac:dyDescent="0.2">
      <c r="A159" s="351"/>
      <c r="B159" s="125" t="s">
        <v>20</v>
      </c>
      <c r="C159" s="14">
        <f>C158/C157</f>
        <v>0.5076370170709793</v>
      </c>
      <c r="D159" s="14" t="e">
        <f t="shared" ref="D159:O159" si="33">D158/D157</f>
        <v>#DIV/0!</v>
      </c>
      <c r="E159" s="14" t="e">
        <f t="shared" si="33"/>
        <v>#DIV/0!</v>
      </c>
      <c r="F159" s="14">
        <f t="shared" si="33"/>
        <v>1.2142857142857142</v>
      </c>
      <c r="G159" s="14">
        <f t="shared" si="33"/>
        <v>0.3047945205479452</v>
      </c>
      <c r="H159" s="14">
        <f t="shared" si="33"/>
        <v>0.35971223021582732</v>
      </c>
      <c r="I159" s="14">
        <f t="shared" si="33"/>
        <v>0.56886227544910184</v>
      </c>
      <c r="J159" s="14">
        <f t="shared" si="33"/>
        <v>0.43113772455089822</v>
      </c>
      <c r="K159" s="14">
        <f t="shared" si="33"/>
        <v>0.70059880239520955</v>
      </c>
      <c r="L159" s="14">
        <f t="shared" si="33"/>
        <v>0.29341317365269459</v>
      </c>
      <c r="M159" s="14">
        <f t="shared" si="33"/>
        <v>0.39520958083832336</v>
      </c>
      <c r="N159" s="14">
        <f t="shared" si="33"/>
        <v>0.38323353293413176</v>
      </c>
      <c r="O159" s="15">
        <f t="shared" si="33"/>
        <v>0.34</v>
      </c>
      <c r="P159" s="5"/>
    </row>
    <row r="160" spans="1:17" ht="20.25" customHeight="1" x14ac:dyDescent="0.15">
      <c r="A160" s="349" t="s">
        <v>26</v>
      </c>
      <c r="B160" s="16" t="s">
        <v>17</v>
      </c>
      <c r="C160" s="126">
        <f t="shared" si="19"/>
        <v>8273</v>
      </c>
      <c r="D160" s="127">
        <v>8</v>
      </c>
      <c r="E160" s="127">
        <v>2</v>
      </c>
      <c r="F160" s="127">
        <v>13</v>
      </c>
      <c r="G160" s="127">
        <v>42</v>
      </c>
      <c r="H160" s="127">
        <v>100</v>
      </c>
      <c r="I160" s="127">
        <v>787</v>
      </c>
      <c r="J160" s="127">
        <v>3256</v>
      </c>
      <c r="K160" s="127">
        <v>3464</v>
      </c>
      <c r="L160" s="127">
        <v>408</v>
      </c>
      <c r="M160" s="127">
        <v>157</v>
      </c>
      <c r="N160" s="127">
        <v>29</v>
      </c>
      <c r="O160" s="128">
        <v>7</v>
      </c>
    </row>
    <row r="161" spans="1:17" ht="20.25" customHeight="1" x14ac:dyDescent="0.15">
      <c r="A161" s="350"/>
      <c r="B161" s="22" t="s">
        <v>18</v>
      </c>
      <c r="C161" s="78">
        <f t="shared" si="19"/>
        <v>6849</v>
      </c>
      <c r="D161" s="121">
        <v>0</v>
      </c>
      <c r="E161" s="121">
        <v>0</v>
      </c>
      <c r="F161" s="121">
        <v>0</v>
      </c>
      <c r="G161" s="121">
        <v>75</v>
      </c>
      <c r="H161" s="121">
        <v>104</v>
      </c>
      <c r="I161" s="121">
        <v>671</v>
      </c>
      <c r="J161" s="121">
        <v>2634</v>
      </c>
      <c r="K161" s="121">
        <v>3094</v>
      </c>
      <c r="L161" s="121">
        <v>137</v>
      </c>
      <c r="M161" s="121">
        <v>121</v>
      </c>
      <c r="N161" s="121">
        <v>9</v>
      </c>
      <c r="O161" s="122">
        <v>4</v>
      </c>
    </row>
    <row r="162" spans="1:17" ht="20.25" customHeight="1" x14ac:dyDescent="0.15">
      <c r="A162" s="350"/>
      <c r="B162" s="22" t="s">
        <v>19</v>
      </c>
      <c r="C162" s="78">
        <f t="shared" si="19"/>
        <v>4967</v>
      </c>
      <c r="D162" s="121">
        <v>0</v>
      </c>
      <c r="E162" s="121">
        <v>0</v>
      </c>
      <c r="F162" s="121">
        <v>0</v>
      </c>
      <c r="G162" s="121">
        <v>51</v>
      </c>
      <c r="H162" s="121">
        <v>215</v>
      </c>
      <c r="I162" s="121">
        <v>488</v>
      </c>
      <c r="J162" s="121">
        <v>1638</v>
      </c>
      <c r="K162" s="121">
        <v>2397</v>
      </c>
      <c r="L162" s="121">
        <v>90</v>
      </c>
      <c r="M162" s="121">
        <v>88</v>
      </c>
      <c r="N162" s="121">
        <v>0</v>
      </c>
      <c r="O162" s="122">
        <v>0</v>
      </c>
    </row>
    <row r="163" spans="1:17" ht="20.25" customHeight="1" x14ac:dyDescent="0.15">
      <c r="A163" s="350"/>
      <c r="B163" s="22" t="s">
        <v>59</v>
      </c>
      <c r="C163" s="78">
        <f t="shared" si="19"/>
        <v>3195</v>
      </c>
      <c r="D163" s="121">
        <v>0</v>
      </c>
      <c r="E163" s="121">
        <v>0</v>
      </c>
      <c r="F163" s="121">
        <v>0</v>
      </c>
      <c r="G163" s="121">
        <v>48</v>
      </c>
      <c r="H163" s="121">
        <v>133</v>
      </c>
      <c r="I163" s="121">
        <v>94</v>
      </c>
      <c r="J163" s="121">
        <v>960</v>
      </c>
      <c r="K163" s="121">
        <v>1761</v>
      </c>
      <c r="L163" s="121">
        <v>96</v>
      </c>
      <c r="M163" s="121">
        <v>103</v>
      </c>
      <c r="N163" s="121">
        <v>0</v>
      </c>
      <c r="O163" s="122">
        <v>0</v>
      </c>
    </row>
    <row r="164" spans="1:17" ht="20.25" customHeight="1" x14ac:dyDescent="0.15">
      <c r="A164" s="350"/>
      <c r="B164" s="22" t="s">
        <v>63</v>
      </c>
      <c r="C164" s="78">
        <f t="shared" si="19"/>
        <v>9979</v>
      </c>
      <c r="D164" s="121">
        <v>0</v>
      </c>
      <c r="E164" s="121">
        <v>0</v>
      </c>
      <c r="F164" s="121">
        <v>130</v>
      </c>
      <c r="G164" s="121">
        <v>140</v>
      </c>
      <c r="H164" s="121">
        <v>1230</v>
      </c>
      <c r="I164" s="121">
        <v>568</v>
      </c>
      <c r="J164" s="121">
        <v>1511</v>
      </c>
      <c r="K164" s="121">
        <v>3397</v>
      </c>
      <c r="L164" s="121">
        <v>1835</v>
      </c>
      <c r="M164" s="121">
        <v>715</v>
      </c>
      <c r="N164" s="121">
        <v>451</v>
      </c>
      <c r="O164" s="122">
        <v>2</v>
      </c>
    </row>
    <row r="165" spans="1:17" ht="20.25" customHeight="1" x14ac:dyDescent="0.15">
      <c r="A165" s="350"/>
      <c r="B165" s="22" t="s">
        <v>70</v>
      </c>
      <c r="C165" s="78">
        <f t="shared" si="19"/>
        <v>12388</v>
      </c>
      <c r="D165" s="43">
        <v>12</v>
      </c>
      <c r="E165" s="43">
        <v>18</v>
      </c>
      <c r="F165" s="43">
        <v>178</v>
      </c>
      <c r="G165" s="43">
        <v>417</v>
      </c>
      <c r="H165" s="43">
        <v>2065</v>
      </c>
      <c r="I165" s="43">
        <v>900</v>
      </c>
      <c r="J165" s="43">
        <v>1918</v>
      </c>
      <c r="K165" s="43">
        <v>3845</v>
      </c>
      <c r="L165" s="43">
        <v>1188</v>
      </c>
      <c r="M165" s="43">
        <v>1119</v>
      </c>
      <c r="N165" s="43">
        <v>664</v>
      </c>
      <c r="O165" s="44">
        <v>64</v>
      </c>
    </row>
    <row r="166" spans="1:17" ht="20.25" customHeight="1" x14ac:dyDescent="0.15">
      <c r="A166" s="350"/>
      <c r="B166" s="22" t="s">
        <v>72</v>
      </c>
      <c r="C166" s="78">
        <f t="shared" si="19"/>
        <v>974</v>
      </c>
      <c r="D166" s="43">
        <v>265</v>
      </c>
      <c r="E166" s="43">
        <v>293</v>
      </c>
      <c r="F166" s="43">
        <v>66</v>
      </c>
      <c r="G166" s="43">
        <v>13</v>
      </c>
      <c r="H166" s="43">
        <v>35</v>
      </c>
      <c r="I166" s="43">
        <v>40</v>
      </c>
      <c r="J166" s="43">
        <v>48</v>
      </c>
      <c r="K166" s="43">
        <v>63</v>
      </c>
      <c r="L166" s="43">
        <v>37</v>
      </c>
      <c r="M166" s="43">
        <v>44</v>
      </c>
      <c r="N166" s="43">
        <v>38</v>
      </c>
      <c r="O166" s="44">
        <v>32</v>
      </c>
    </row>
    <row r="167" spans="1:17" ht="20.25" customHeight="1" x14ac:dyDescent="0.15">
      <c r="A167" s="350"/>
      <c r="B167" s="22" t="s">
        <v>74</v>
      </c>
      <c r="C167" s="78">
        <f t="shared" si="19"/>
        <v>3412</v>
      </c>
      <c r="D167" s="43">
        <v>0</v>
      </c>
      <c r="E167" s="43">
        <v>0</v>
      </c>
      <c r="F167" s="43">
        <v>78</v>
      </c>
      <c r="G167" s="43">
        <v>112</v>
      </c>
      <c r="H167" s="43">
        <v>300</v>
      </c>
      <c r="I167" s="43">
        <v>74</v>
      </c>
      <c r="J167" s="43">
        <v>289</v>
      </c>
      <c r="K167" s="43">
        <v>1262</v>
      </c>
      <c r="L167" s="43">
        <v>361</v>
      </c>
      <c r="M167" s="43">
        <v>493</v>
      </c>
      <c r="N167" s="43">
        <v>363</v>
      </c>
      <c r="O167" s="44">
        <v>80</v>
      </c>
    </row>
    <row r="168" spans="1:17" ht="20.25" customHeight="1" x14ac:dyDescent="0.15">
      <c r="A168" s="350"/>
      <c r="B168" s="22" t="s">
        <v>80</v>
      </c>
      <c r="C168" s="78">
        <f t="shared" ref="C168:C172" si="34">SUM(D168:O168)</f>
        <v>5873</v>
      </c>
      <c r="D168" s="43">
        <v>0</v>
      </c>
      <c r="E168" s="43">
        <v>19</v>
      </c>
      <c r="F168" s="43">
        <v>157</v>
      </c>
      <c r="G168" s="43">
        <v>371</v>
      </c>
      <c r="H168" s="43">
        <v>1143</v>
      </c>
      <c r="I168" s="43">
        <v>694</v>
      </c>
      <c r="J168" s="43">
        <v>576</v>
      </c>
      <c r="K168" s="43">
        <v>648</v>
      </c>
      <c r="L168" s="43">
        <v>875</v>
      </c>
      <c r="M168" s="43">
        <v>627</v>
      </c>
      <c r="N168" s="43">
        <v>661</v>
      </c>
      <c r="O168" s="44">
        <v>102</v>
      </c>
      <c r="P168" s="5"/>
      <c r="Q168" s="110"/>
    </row>
    <row r="169" spans="1:17" ht="20.25" customHeight="1" x14ac:dyDescent="0.15">
      <c r="A169" s="350"/>
      <c r="B169" s="22" t="s">
        <v>81</v>
      </c>
      <c r="C169" s="78">
        <f t="shared" si="34"/>
        <v>6262</v>
      </c>
      <c r="D169" s="43">
        <v>95</v>
      </c>
      <c r="E169" s="43">
        <v>16</v>
      </c>
      <c r="F169" s="43">
        <v>459</v>
      </c>
      <c r="G169" s="43">
        <v>277</v>
      </c>
      <c r="H169" s="43">
        <v>1195</v>
      </c>
      <c r="I169" s="43">
        <v>301</v>
      </c>
      <c r="J169" s="43">
        <v>577</v>
      </c>
      <c r="K169" s="43">
        <v>1421</v>
      </c>
      <c r="L169" s="43">
        <v>1120</v>
      </c>
      <c r="M169" s="43">
        <v>565</v>
      </c>
      <c r="N169" s="43">
        <v>236</v>
      </c>
      <c r="O169" s="44">
        <v>0</v>
      </c>
    </row>
    <row r="170" spans="1:17" ht="20.25" customHeight="1" x14ac:dyDescent="0.15">
      <c r="A170" s="350"/>
      <c r="B170" s="22" t="s">
        <v>89</v>
      </c>
      <c r="C170" s="78">
        <f t="shared" si="34"/>
        <v>39781</v>
      </c>
      <c r="D170" s="51">
        <v>1017</v>
      </c>
      <c r="E170" s="51">
        <v>1139</v>
      </c>
      <c r="F170" s="51">
        <v>2263</v>
      </c>
      <c r="G170" s="51">
        <v>2267</v>
      </c>
      <c r="H170" s="51">
        <v>6694</v>
      </c>
      <c r="I170" s="51">
        <v>2942</v>
      </c>
      <c r="J170" s="51">
        <v>3859.5</v>
      </c>
      <c r="K170" s="51">
        <v>6513</v>
      </c>
      <c r="L170" s="51">
        <v>5310.5</v>
      </c>
      <c r="M170" s="51">
        <v>3723.5</v>
      </c>
      <c r="N170" s="51">
        <v>2639</v>
      </c>
      <c r="O170" s="53">
        <v>1413.5</v>
      </c>
    </row>
    <row r="171" spans="1:17" ht="20.25" customHeight="1" x14ac:dyDescent="0.15">
      <c r="A171" s="350"/>
      <c r="B171" s="22" t="s">
        <v>92</v>
      </c>
      <c r="C171" s="78">
        <f t="shared" si="34"/>
        <v>40068</v>
      </c>
      <c r="D171" s="51">
        <v>1295</v>
      </c>
      <c r="E171" s="51">
        <v>1582</v>
      </c>
      <c r="F171" s="51">
        <v>3180</v>
      </c>
      <c r="G171" s="51">
        <v>2945</v>
      </c>
      <c r="H171" s="51">
        <v>5461</v>
      </c>
      <c r="I171" s="51">
        <v>3258</v>
      </c>
      <c r="J171" s="51">
        <v>4152</v>
      </c>
      <c r="K171" s="51">
        <v>5463</v>
      </c>
      <c r="L171" s="51">
        <v>4109</v>
      </c>
      <c r="M171" s="51">
        <v>4205</v>
      </c>
      <c r="N171" s="51">
        <v>2744</v>
      </c>
      <c r="O171" s="53">
        <v>1674</v>
      </c>
    </row>
    <row r="172" spans="1:17" ht="20.25" customHeight="1" x14ac:dyDescent="0.15">
      <c r="A172" s="350"/>
      <c r="B172" s="22" t="s">
        <v>115</v>
      </c>
      <c r="C172" s="78">
        <f t="shared" si="34"/>
        <v>20853</v>
      </c>
      <c r="D172" s="51">
        <v>624</v>
      </c>
      <c r="E172" s="51">
        <v>659</v>
      </c>
      <c r="F172" s="51">
        <v>1351</v>
      </c>
      <c r="G172" s="51">
        <v>1537</v>
      </c>
      <c r="H172" s="51">
        <v>3646</v>
      </c>
      <c r="I172" s="51">
        <v>1718</v>
      </c>
      <c r="J172" s="51">
        <v>2067</v>
      </c>
      <c r="K172" s="51">
        <v>3344</v>
      </c>
      <c r="L172" s="51">
        <v>2140</v>
      </c>
      <c r="M172" s="51">
        <v>1841</v>
      </c>
      <c r="N172" s="51">
        <v>1152</v>
      </c>
      <c r="O172" s="53">
        <v>774</v>
      </c>
    </row>
    <row r="173" spans="1:17" ht="20.25" customHeight="1" x14ac:dyDescent="0.15">
      <c r="A173" s="350"/>
      <c r="B173" s="22" t="s">
        <v>119</v>
      </c>
      <c r="C173" s="78">
        <f>SUM(D173:O173)</f>
        <v>21331</v>
      </c>
      <c r="D173" s="51">
        <v>603</v>
      </c>
      <c r="E173" s="51">
        <v>661</v>
      </c>
      <c r="F173" s="51">
        <v>1366</v>
      </c>
      <c r="G173" s="51">
        <v>2070</v>
      </c>
      <c r="H173" s="51">
        <v>2889</v>
      </c>
      <c r="I173" s="51">
        <v>1576</v>
      </c>
      <c r="J173" s="51">
        <v>1936</v>
      </c>
      <c r="K173" s="51">
        <v>3604</v>
      </c>
      <c r="L173" s="51">
        <v>2376</v>
      </c>
      <c r="M173" s="51">
        <v>1991</v>
      </c>
      <c r="N173" s="51">
        <v>1667</v>
      </c>
      <c r="O173" s="53">
        <v>592</v>
      </c>
    </row>
    <row r="174" spans="1:17" ht="20.25" customHeight="1" x14ac:dyDescent="0.15">
      <c r="A174" s="350"/>
      <c r="B174" s="22" t="s">
        <v>138</v>
      </c>
      <c r="C174" s="78">
        <f>SUM(D174:O174)</f>
        <v>46045</v>
      </c>
      <c r="D174" s="51">
        <v>1144</v>
      </c>
      <c r="E174" s="51">
        <v>1387</v>
      </c>
      <c r="F174" s="51">
        <v>2676</v>
      </c>
      <c r="G174" s="51">
        <v>4914</v>
      </c>
      <c r="H174" s="51">
        <v>8814</v>
      </c>
      <c r="I174" s="51">
        <v>3333</v>
      </c>
      <c r="J174" s="51">
        <v>3878</v>
      </c>
      <c r="K174" s="51">
        <v>7504</v>
      </c>
      <c r="L174" s="51">
        <v>5117</v>
      </c>
      <c r="M174" s="51">
        <v>2565</v>
      </c>
      <c r="N174" s="51">
        <v>2945</v>
      </c>
      <c r="O174" s="53">
        <v>1768</v>
      </c>
    </row>
    <row r="175" spans="1:17" ht="20.25" customHeight="1" x14ac:dyDescent="0.15">
      <c r="A175" s="350"/>
      <c r="B175" s="22" t="s">
        <v>149</v>
      </c>
      <c r="C175" s="78">
        <f>SUM(D175:O175)</f>
        <v>14350</v>
      </c>
      <c r="D175" s="51">
        <v>737</v>
      </c>
      <c r="E175" s="51">
        <v>895</v>
      </c>
      <c r="F175" s="51">
        <v>1505</v>
      </c>
      <c r="G175" s="51">
        <v>289</v>
      </c>
      <c r="H175" s="51">
        <v>161</v>
      </c>
      <c r="I175" s="51">
        <v>1020</v>
      </c>
      <c r="J175" s="51">
        <v>1202</v>
      </c>
      <c r="K175" s="51">
        <v>2436</v>
      </c>
      <c r="L175" s="51">
        <v>2172</v>
      </c>
      <c r="M175" s="51">
        <v>1665</v>
      </c>
      <c r="N175" s="51">
        <v>1569</v>
      </c>
      <c r="O175" s="53">
        <v>699</v>
      </c>
    </row>
    <row r="176" spans="1:17" ht="20.25" customHeight="1" x14ac:dyDescent="0.15">
      <c r="A176" s="350"/>
      <c r="B176" s="22" t="s">
        <v>155</v>
      </c>
      <c r="C176" s="78">
        <f>SUM(D176:O176)</f>
        <v>12476</v>
      </c>
      <c r="D176" s="51">
        <v>276</v>
      </c>
      <c r="E176" s="51">
        <v>402</v>
      </c>
      <c r="F176" s="51">
        <v>556</v>
      </c>
      <c r="G176" s="51">
        <v>537</v>
      </c>
      <c r="H176" s="51">
        <v>1619</v>
      </c>
      <c r="I176" s="51">
        <v>923</v>
      </c>
      <c r="J176" s="51">
        <v>1691</v>
      </c>
      <c r="K176" s="51">
        <v>1592</v>
      </c>
      <c r="L176" s="51">
        <v>1289</v>
      </c>
      <c r="M176" s="51">
        <v>1442</v>
      </c>
      <c r="N176" s="51">
        <v>1401</v>
      </c>
      <c r="O176" s="53">
        <v>748</v>
      </c>
    </row>
    <row r="177" spans="1:16" ht="20.25" customHeight="1" x14ac:dyDescent="0.15">
      <c r="A177" s="350"/>
      <c r="B177" s="22" t="s">
        <v>161</v>
      </c>
      <c r="C177" s="78">
        <f>SUM(D177:O177)</f>
        <v>16041</v>
      </c>
      <c r="D177" s="51">
        <v>585</v>
      </c>
      <c r="E177" s="51">
        <v>439</v>
      </c>
      <c r="F177" s="51">
        <v>675</v>
      </c>
      <c r="G177" s="51">
        <v>1232</v>
      </c>
      <c r="H177" s="51">
        <v>2436</v>
      </c>
      <c r="I177" s="51">
        <v>1291</v>
      </c>
      <c r="J177" s="51">
        <v>1553</v>
      </c>
      <c r="K177" s="51">
        <v>2367</v>
      </c>
      <c r="L177" s="51">
        <v>1460</v>
      </c>
      <c r="M177" s="51">
        <v>1976</v>
      </c>
      <c r="N177" s="51">
        <v>1217</v>
      </c>
      <c r="O177" s="53">
        <v>810</v>
      </c>
    </row>
    <row r="178" spans="1:16" ht="20.25" customHeight="1" x14ac:dyDescent="0.15">
      <c r="A178" s="350"/>
      <c r="B178" s="22" t="s">
        <v>186</v>
      </c>
      <c r="C178" s="78">
        <f t="shared" ref="C178:C179" si="35">SUM(D178:O178)</f>
        <v>23733</v>
      </c>
      <c r="D178" s="51">
        <v>793</v>
      </c>
      <c r="E178" s="51">
        <v>684</v>
      </c>
      <c r="F178" s="51">
        <v>1779</v>
      </c>
      <c r="G178" s="51">
        <v>1671</v>
      </c>
      <c r="H178" s="51">
        <v>3561</v>
      </c>
      <c r="I178" s="51">
        <v>1838</v>
      </c>
      <c r="J178" s="51">
        <v>2581</v>
      </c>
      <c r="K178" s="51">
        <v>3028</v>
      </c>
      <c r="L178" s="51">
        <v>2557</v>
      </c>
      <c r="M178" s="51">
        <v>2721</v>
      </c>
      <c r="N178" s="51">
        <v>1419</v>
      </c>
      <c r="O178" s="53">
        <v>1101</v>
      </c>
    </row>
    <row r="179" spans="1:16" ht="20.25" customHeight="1" x14ac:dyDescent="0.15">
      <c r="A179" s="350"/>
      <c r="B179" s="22" t="s">
        <v>187</v>
      </c>
      <c r="C179" s="78">
        <f t="shared" si="35"/>
        <v>30993</v>
      </c>
      <c r="D179" s="224">
        <v>783</v>
      </c>
      <c r="E179" s="224">
        <v>1377</v>
      </c>
      <c r="F179" s="224">
        <v>1838</v>
      </c>
      <c r="G179" s="224">
        <v>3386</v>
      </c>
      <c r="H179" s="224">
        <v>4214</v>
      </c>
      <c r="I179" s="224">
        <v>2813</v>
      </c>
      <c r="J179" s="224">
        <v>2743</v>
      </c>
      <c r="K179" s="224">
        <v>3554</v>
      </c>
      <c r="L179" s="224">
        <v>3343</v>
      </c>
      <c r="M179" s="224">
        <v>3520</v>
      </c>
      <c r="N179" s="224">
        <v>2234</v>
      </c>
      <c r="O179" s="225">
        <v>1188</v>
      </c>
    </row>
    <row r="180" spans="1:16" ht="20.25" customHeight="1" thickBot="1" x14ac:dyDescent="0.2">
      <c r="A180" s="384"/>
      <c r="B180" s="6" t="s">
        <v>116</v>
      </c>
      <c r="C180" s="12">
        <f>C179/C178</f>
        <v>1.3059031727973707</v>
      </c>
      <c r="D180" s="12">
        <f>D179/D178</f>
        <v>0.98738965952080704</v>
      </c>
      <c r="E180" s="12">
        <f t="shared" ref="E180:O180" si="36">E179/E178</f>
        <v>2.013157894736842</v>
      </c>
      <c r="F180" s="12">
        <f t="shared" si="36"/>
        <v>1.0331646992692525</v>
      </c>
      <c r="G180" s="12">
        <f t="shared" si="36"/>
        <v>2.0263315380011968</v>
      </c>
      <c r="H180" s="12">
        <f t="shared" si="36"/>
        <v>1.183375456332491</v>
      </c>
      <c r="I180" s="12">
        <f t="shared" si="36"/>
        <v>1.530467899891186</v>
      </c>
      <c r="J180" s="12">
        <f t="shared" si="36"/>
        <v>1.0627663696241767</v>
      </c>
      <c r="K180" s="12">
        <f t="shared" si="36"/>
        <v>1.1737120211360634</v>
      </c>
      <c r="L180" s="12">
        <f t="shared" si="36"/>
        <v>1.3073914743840438</v>
      </c>
      <c r="M180" s="12">
        <f t="shared" si="36"/>
        <v>1.2936420433664093</v>
      </c>
      <c r="N180" s="12">
        <f t="shared" si="36"/>
        <v>1.5743481324876674</v>
      </c>
      <c r="O180" s="13">
        <f t="shared" si="36"/>
        <v>1.0790190735694822</v>
      </c>
      <c r="P180" s="5"/>
    </row>
    <row r="181" spans="1:16" ht="20.25" customHeight="1" x14ac:dyDescent="0.15">
      <c r="A181" s="348" t="s">
        <v>27</v>
      </c>
      <c r="B181" s="117" t="s">
        <v>17</v>
      </c>
      <c r="C181" s="118">
        <f t="shared" si="19"/>
        <v>14172</v>
      </c>
      <c r="D181" s="119">
        <v>682</v>
      </c>
      <c r="E181" s="119">
        <v>746</v>
      </c>
      <c r="F181" s="119">
        <v>916</v>
      </c>
      <c r="G181" s="119">
        <v>1566</v>
      </c>
      <c r="H181" s="119">
        <v>1788</v>
      </c>
      <c r="I181" s="119">
        <v>1583</v>
      </c>
      <c r="J181" s="119">
        <v>1180</v>
      </c>
      <c r="K181" s="119">
        <v>1349</v>
      </c>
      <c r="L181" s="119">
        <v>1192</v>
      </c>
      <c r="M181" s="119">
        <v>1353</v>
      </c>
      <c r="N181" s="119">
        <v>1147</v>
      </c>
      <c r="O181" s="120">
        <v>670</v>
      </c>
    </row>
    <row r="182" spans="1:16" ht="20.25" customHeight="1" x14ac:dyDescent="0.15">
      <c r="A182" s="348"/>
      <c r="B182" s="22" t="s">
        <v>18</v>
      </c>
      <c r="C182" s="78">
        <f t="shared" si="19"/>
        <v>15428</v>
      </c>
      <c r="D182" s="121">
        <v>975</v>
      </c>
      <c r="E182" s="121">
        <v>863</v>
      </c>
      <c r="F182" s="121">
        <v>1347</v>
      </c>
      <c r="G182" s="121">
        <v>1516</v>
      </c>
      <c r="H182" s="121">
        <v>1641</v>
      </c>
      <c r="I182" s="121">
        <v>1435</v>
      </c>
      <c r="J182" s="121">
        <v>1556</v>
      </c>
      <c r="K182" s="121">
        <v>1314</v>
      </c>
      <c r="L182" s="121">
        <v>1049</v>
      </c>
      <c r="M182" s="121">
        <v>1442</v>
      </c>
      <c r="N182" s="121">
        <v>1448</v>
      </c>
      <c r="O182" s="122">
        <v>842</v>
      </c>
    </row>
    <row r="183" spans="1:16" ht="20.25" customHeight="1" x14ac:dyDescent="0.15">
      <c r="A183" s="348"/>
      <c r="B183" s="22" t="s">
        <v>19</v>
      </c>
      <c r="C183" s="78">
        <f t="shared" si="19"/>
        <v>16134</v>
      </c>
      <c r="D183" s="121">
        <v>1035</v>
      </c>
      <c r="E183" s="121">
        <v>962</v>
      </c>
      <c r="F183" s="121">
        <v>983</v>
      </c>
      <c r="G183" s="121">
        <v>1742</v>
      </c>
      <c r="H183" s="121">
        <v>1805</v>
      </c>
      <c r="I183" s="121">
        <v>1655</v>
      </c>
      <c r="J183" s="121">
        <v>1566</v>
      </c>
      <c r="K183" s="121">
        <v>1354</v>
      </c>
      <c r="L183" s="121">
        <v>1500</v>
      </c>
      <c r="M183" s="121">
        <v>1450</v>
      </c>
      <c r="N183" s="121">
        <v>1287</v>
      </c>
      <c r="O183" s="122">
        <v>795</v>
      </c>
    </row>
    <row r="184" spans="1:16" ht="20.25" customHeight="1" x14ac:dyDescent="0.15">
      <c r="A184" s="348"/>
      <c r="B184" s="22" t="s">
        <v>59</v>
      </c>
      <c r="C184" s="78">
        <f t="shared" si="19"/>
        <v>18460</v>
      </c>
      <c r="D184" s="121">
        <v>874</v>
      </c>
      <c r="E184" s="121">
        <v>1004</v>
      </c>
      <c r="F184" s="121">
        <v>1476</v>
      </c>
      <c r="G184" s="121">
        <v>1449</v>
      </c>
      <c r="H184" s="121">
        <v>2191</v>
      </c>
      <c r="I184" s="121">
        <v>2041</v>
      </c>
      <c r="J184" s="121">
        <v>1768</v>
      </c>
      <c r="K184" s="121">
        <v>1758</v>
      </c>
      <c r="L184" s="121">
        <v>1772</v>
      </c>
      <c r="M184" s="121">
        <v>1768</v>
      </c>
      <c r="N184" s="121">
        <v>1325</v>
      </c>
      <c r="O184" s="122">
        <v>1034</v>
      </c>
    </row>
    <row r="185" spans="1:16" ht="20.25" customHeight="1" thickBot="1" x14ac:dyDescent="0.2">
      <c r="A185" s="348"/>
      <c r="B185" s="27" t="s">
        <v>63</v>
      </c>
      <c r="C185" s="80">
        <f t="shared" si="19"/>
        <v>3060</v>
      </c>
      <c r="D185" s="123">
        <v>857</v>
      </c>
      <c r="E185" s="123">
        <v>992</v>
      </c>
      <c r="F185" s="123">
        <v>1211</v>
      </c>
      <c r="G185" s="345" t="s">
        <v>65</v>
      </c>
      <c r="H185" s="346"/>
      <c r="I185" s="346"/>
      <c r="J185" s="346"/>
      <c r="K185" s="346"/>
      <c r="L185" s="346"/>
      <c r="M185" s="346"/>
      <c r="N185" s="346"/>
      <c r="O185" s="347"/>
    </row>
    <row r="186" spans="1:16" ht="20.25" customHeight="1" x14ac:dyDescent="0.15">
      <c r="A186" s="349" t="s">
        <v>28</v>
      </c>
      <c r="B186" s="16" t="s">
        <v>17</v>
      </c>
      <c r="C186" s="126">
        <f t="shared" si="19"/>
        <v>197650</v>
      </c>
      <c r="D186" s="127">
        <v>9795</v>
      </c>
      <c r="E186" s="127">
        <v>8721</v>
      </c>
      <c r="F186" s="127">
        <v>13190</v>
      </c>
      <c r="G186" s="127">
        <v>16894</v>
      </c>
      <c r="H186" s="127">
        <v>26346</v>
      </c>
      <c r="I186" s="127">
        <v>14683</v>
      </c>
      <c r="J186" s="127">
        <v>24646</v>
      </c>
      <c r="K186" s="127">
        <v>31560</v>
      </c>
      <c r="L186" s="127">
        <v>15404</v>
      </c>
      <c r="M186" s="127">
        <v>15361</v>
      </c>
      <c r="N186" s="127">
        <v>14055</v>
      </c>
      <c r="O186" s="128">
        <v>6995</v>
      </c>
    </row>
    <row r="187" spans="1:16" ht="20.25" customHeight="1" x14ac:dyDescent="0.15">
      <c r="A187" s="350"/>
      <c r="B187" s="22" t="s">
        <v>18</v>
      </c>
      <c r="C187" s="78">
        <f t="shared" si="19"/>
        <v>184180</v>
      </c>
      <c r="D187" s="121">
        <v>8823</v>
      </c>
      <c r="E187" s="121">
        <v>7493</v>
      </c>
      <c r="F187" s="121">
        <v>13679</v>
      </c>
      <c r="G187" s="121">
        <v>13985</v>
      </c>
      <c r="H187" s="121">
        <v>25906</v>
      </c>
      <c r="I187" s="121">
        <v>13045</v>
      </c>
      <c r="J187" s="121">
        <v>21879</v>
      </c>
      <c r="K187" s="121">
        <v>29128</v>
      </c>
      <c r="L187" s="121">
        <v>15617</v>
      </c>
      <c r="M187" s="121">
        <v>14720</v>
      </c>
      <c r="N187" s="121">
        <v>12694</v>
      </c>
      <c r="O187" s="122">
        <v>7211</v>
      </c>
    </row>
    <row r="188" spans="1:16" ht="20.25" customHeight="1" x14ac:dyDescent="0.15">
      <c r="A188" s="350"/>
      <c r="B188" s="22" t="s">
        <v>19</v>
      </c>
      <c r="C188" s="78">
        <f t="shared" si="19"/>
        <v>175187</v>
      </c>
      <c r="D188" s="121">
        <v>10350</v>
      </c>
      <c r="E188" s="121">
        <v>9144</v>
      </c>
      <c r="F188" s="121">
        <v>11355</v>
      </c>
      <c r="G188" s="121">
        <v>15062</v>
      </c>
      <c r="H188" s="121">
        <v>22819</v>
      </c>
      <c r="I188" s="121">
        <v>12579</v>
      </c>
      <c r="J188" s="121">
        <v>15799</v>
      </c>
      <c r="K188" s="121">
        <v>30331</v>
      </c>
      <c r="L188" s="121">
        <v>15323</v>
      </c>
      <c r="M188" s="121">
        <v>12354</v>
      </c>
      <c r="N188" s="121">
        <v>12170</v>
      </c>
      <c r="O188" s="122">
        <v>7901</v>
      </c>
    </row>
    <row r="189" spans="1:16" ht="20.25" customHeight="1" x14ac:dyDescent="0.15">
      <c r="A189" s="350"/>
      <c r="B189" s="22" t="s">
        <v>59</v>
      </c>
      <c r="C189" s="78">
        <f t="shared" si="19"/>
        <v>171422</v>
      </c>
      <c r="D189" s="121">
        <v>8599</v>
      </c>
      <c r="E189" s="121">
        <v>6896</v>
      </c>
      <c r="F189" s="121">
        <v>13485</v>
      </c>
      <c r="G189" s="121">
        <v>12112</v>
      </c>
      <c r="H189" s="121">
        <v>21463</v>
      </c>
      <c r="I189" s="121">
        <v>10523</v>
      </c>
      <c r="J189" s="121">
        <v>18184</v>
      </c>
      <c r="K189" s="121">
        <v>32624</v>
      </c>
      <c r="L189" s="121">
        <v>13567</v>
      </c>
      <c r="M189" s="121">
        <v>11999</v>
      </c>
      <c r="N189" s="121">
        <v>13687</v>
      </c>
      <c r="O189" s="122">
        <v>8283</v>
      </c>
    </row>
    <row r="190" spans="1:16" ht="20.25" customHeight="1" x14ac:dyDescent="0.15">
      <c r="A190" s="350"/>
      <c r="B190" s="22" t="s">
        <v>63</v>
      </c>
      <c r="C190" s="78">
        <f t="shared" si="19"/>
        <v>180313</v>
      </c>
      <c r="D190" s="121">
        <v>8275</v>
      </c>
      <c r="E190" s="121">
        <v>6891</v>
      </c>
      <c r="F190" s="121">
        <v>13346</v>
      </c>
      <c r="G190" s="121">
        <v>11938</v>
      </c>
      <c r="H190" s="121">
        <v>21928</v>
      </c>
      <c r="I190" s="121">
        <v>9510</v>
      </c>
      <c r="J190" s="121">
        <v>17991</v>
      </c>
      <c r="K190" s="121">
        <v>35302</v>
      </c>
      <c r="L190" s="121">
        <v>23339</v>
      </c>
      <c r="M190" s="121">
        <v>13227</v>
      </c>
      <c r="N190" s="121">
        <v>11431</v>
      </c>
      <c r="O190" s="122">
        <v>7135</v>
      </c>
    </row>
    <row r="191" spans="1:16" ht="20.25" customHeight="1" x14ac:dyDescent="0.15">
      <c r="A191" s="350"/>
      <c r="B191" s="22" t="s">
        <v>70</v>
      </c>
      <c r="C191" s="78">
        <f t="shared" si="19"/>
        <v>184694</v>
      </c>
      <c r="D191" s="43">
        <v>8848</v>
      </c>
      <c r="E191" s="43">
        <v>6011</v>
      </c>
      <c r="F191" s="43">
        <v>11767</v>
      </c>
      <c r="G191" s="43">
        <v>10265</v>
      </c>
      <c r="H191" s="43">
        <v>22022</v>
      </c>
      <c r="I191" s="43">
        <v>10515</v>
      </c>
      <c r="J191" s="43">
        <v>20258</v>
      </c>
      <c r="K191" s="43">
        <v>34221</v>
      </c>
      <c r="L191" s="43">
        <v>16561</v>
      </c>
      <c r="M191" s="43">
        <v>19815</v>
      </c>
      <c r="N191" s="43">
        <v>15436</v>
      </c>
      <c r="O191" s="44">
        <v>8975</v>
      </c>
    </row>
    <row r="192" spans="1:16" ht="20.25" customHeight="1" x14ac:dyDescent="0.15">
      <c r="A192" s="350"/>
      <c r="B192" s="22" t="s">
        <v>72</v>
      </c>
      <c r="C192" s="78">
        <f t="shared" si="19"/>
        <v>19004</v>
      </c>
      <c r="D192" s="43">
        <v>8764</v>
      </c>
      <c r="E192" s="43">
        <v>7682</v>
      </c>
      <c r="F192" s="43">
        <v>2558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4">
        <v>0</v>
      </c>
    </row>
    <row r="193" spans="1:17" ht="20.25" customHeight="1" x14ac:dyDescent="0.15">
      <c r="A193" s="350"/>
      <c r="B193" s="22" t="s">
        <v>74</v>
      </c>
      <c r="C193" s="78">
        <f t="shared" si="19"/>
        <v>31321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18247</v>
      </c>
      <c r="O193" s="44">
        <v>13074</v>
      </c>
    </row>
    <row r="194" spans="1:17" ht="20.25" customHeight="1" x14ac:dyDescent="0.15">
      <c r="A194" s="350"/>
      <c r="B194" s="22" t="s">
        <v>80</v>
      </c>
      <c r="C194" s="78">
        <f t="shared" si="19"/>
        <v>241208</v>
      </c>
      <c r="D194" s="43">
        <v>12048</v>
      </c>
      <c r="E194" s="43">
        <v>6092</v>
      </c>
      <c r="F194" s="43">
        <v>19539</v>
      </c>
      <c r="G194" s="43">
        <v>27784</v>
      </c>
      <c r="H194" s="43">
        <v>35809</v>
      </c>
      <c r="I194" s="43">
        <v>19188</v>
      </c>
      <c r="J194" s="43">
        <v>20642</v>
      </c>
      <c r="K194" s="43">
        <v>40271</v>
      </c>
      <c r="L194" s="43">
        <v>17987</v>
      </c>
      <c r="M194" s="43">
        <v>15623</v>
      </c>
      <c r="N194" s="43">
        <v>15765</v>
      </c>
      <c r="O194" s="44">
        <v>10460</v>
      </c>
      <c r="P194" s="5"/>
      <c r="Q194" s="110"/>
    </row>
    <row r="195" spans="1:17" ht="20.25" customHeight="1" x14ac:dyDescent="0.15">
      <c r="A195" s="350"/>
      <c r="B195" s="22" t="s">
        <v>81</v>
      </c>
      <c r="C195" s="78">
        <f t="shared" ref="C195:C205" si="37">SUM(D195:O195)</f>
        <v>175435</v>
      </c>
      <c r="D195" s="43">
        <v>11088</v>
      </c>
      <c r="E195" s="43">
        <v>5496</v>
      </c>
      <c r="F195" s="43">
        <v>20042</v>
      </c>
      <c r="G195" s="43">
        <v>13363</v>
      </c>
      <c r="H195" s="43">
        <v>24048</v>
      </c>
      <c r="I195" s="43">
        <v>12736</v>
      </c>
      <c r="J195" s="43">
        <v>15187</v>
      </c>
      <c r="K195" s="43">
        <v>29113</v>
      </c>
      <c r="L195" s="43">
        <v>13316</v>
      </c>
      <c r="M195" s="43">
        <v>10754</v>
      </c>
      <c r="N195" s="43">
        <v>13288</v>
      </c>
      <c r="O195" s="44">
        <v>7004</v>
      </c>
    </row>
    <row r="196" spans="1:17" ht="20.25" customHeight="1" x14ac:dyDescent="0.15">
      <c r="A196" s="350"/>
      <c r="B196" s="22" t="s">
        <v>89</v>
      </c>
      <c r="C196" s="78">
        <f t="shared" si="37"/>
        <v>176462</v>
      </c>
      <c r="D196" s="43">
        <v>8823</v>
      </c>
      <c r="E196" s="43">
        <v>7809</v>
      </c>
      <c r="F196" s="43">
        <v>14703</v>
      </c>
      <c r="G196" s="43">
        <v>11939</v>
      </c>
      <c r="H196" s="43">
        <v>23503</v>
      </c>
      <c r="I196" s="43">
        <v>11053</v>
      </c>
      <c r="J196" s="43">
        <v>15624</v>
      </c>
      <c r="K196" s="43">
        <v>28068</v>
      </c>
      <c r="L196" s="43">
        <v>17656</v>
      </c>
      <c r="M196" s="43">
        <v>13786</v>
      </c>
      <c r="N196" s="43">
        <v>14792</v>
      </c>
      <c r="O196" s="44">
        <v>8706</v>
      </c>
    </row>
    <row r="197" spans="1:17" ht="20.25" customHeight="1" x14ac:dyDescent="0.15">
      <c r="A197" s="350"/>
      <c r="B197" s="22" t="s">
        <v>92</v>
      </c>
      <c r="C197" s="78">
        <f t="shared" si="37"/>
        <v>169465</v>
      </c>
      <c r="D197" s="43">
        <v>9460</v>
      </c>
      <c r="E197" s="43">
        <v>7883</v>
      </c>
      <c r="F197" s="43">
        <v>17344</v>
      </c>
      <c r="G197" s="43">
        <v>12795</v>
      </c>
      <c r="H197" s="43">
        <v>18191</v>
      </c>
      <c r="I197" s="43">
        <v>9467</v>
      </c>
      <c r="J197" s="43">
        <v>14321</v>
      </c>
      <c r="K197" s="43">
        <v>24342</v>
      </c>
      <c r="L197" s="43">
        <v>12768</v>
      </c>
      <c r="M197" s="43">
        <v>14293</v>
      </c>
      <c r="N197" s="43">
        <v>17384</v>
      </c>
      <c r="O197" s="44">
        <v>11217</v>
      </c>
    </row>
    <row r="198" spans="1:17" ht="20.25" customHeight="1" x14ac:dyDescent="0.15">
      <c r="A198" s="350"/>
      <c r="B198" s="22" t="s">
        <v>115</v>
      </c>
      <c r="C198" s="78">
        <f t="shared" si="37"/>
        <v>179546</v>
      </c>
      <c r="D198" s="43">
        <v>10959</v>
      </c>
      <c r="E198" s="43">
        <v>9095</v>
      </c>
      <c r="F198" s="43">
        <v>15171</v>
      </c>
      <c r="G198" s="43">
        <v>11210</v>
      </c>
      <c r="H198" s="43">
        <v>18926</v>
      </c>
      <c r="I198" s="43">
        <v>9553</v>
      </c>
      <c r="J198" s="43">
        <v>18817</v>
      </c>
      <c r="K198" s="43">
        <v>33687</v>
      </c>
      <c r="L198" s="43">
        <v>17298</v>
      </c>
      <c r="M198" s="43">
        <v>14220</v>
      </c>
      <c r="N198" s="43">
        <v>11489</v>
      </c>
      <c r="O198" s="44">
        <v>9121</v>
      </c>
    </row>
    <row r="199" spans="1:17" ht="20.25" customHeight="1" x14ac:dyDescent="0.15">
      <c r="A199" s="350"/>
      <c r="B199" s="22" t="s">
        <v>119</v>
      </c>
      <c r="C199" s="78">
        <f t="shared" si="37"/>
        <v>187150</v>
      </c>
      <c r="D199" s="54">
        <v>9323</v>
      </c>
      <c r="E199" s="54">
        <v>7312</v>
      </c>
      <c r="F199" s="54">
        <v>14395</v>
      </c>
      <c r="G199" s="54">
        <v>12596</v>
      </c>
      <c r="H199" s="54">
        <v>17462</v>
      </c>
      <c r="I199" s="54">
        <v>11617</v>
      </c>
      <c r="J199" s="54">
        <v>16895</v>
      </c>
      <c r="K199" s="54">
        <v>32126</v>
      </c>
      <c r="L199" s="54">
        <v>22401</v>
      </c>
      <c r="M199" s="54">
        <v>18315</v>
      </c>
      <c r="N199" s="54">
        <v>13016</v>
      </c>
      <c r="O199" s="55">
        <v>11692</v>
      </c>
    </row>
    <row r="200" spans="1:17" ht="20.25" customHeight="1" x14ac:dyDescent="0.15">
      <c r="A200" s="350"/>
      <c r="B200" s="22" t="s">
        <v>138</v>
      </c>
      <c r="C200" s="78">
        <f t="shared" si="37"/>
        <v>229633</v>
      </c>
      <c r="D200" s="54">
        <v>10662</v>
      </c>
      <c r="E200" s="54">
        <v>8950</v>
      </c>
      <c r="F200" s="54">
        <v>14288</v>
      </c>
      <c r="G200" s="54">
        <v>29855</v>
      </c>
      <c r="H200" s="54">
        <v>40859</v>
      </c>
      <c r="I200" s="54">
        <v>28846</v>
      </c>
      <c r="J200" s="54">
        <v>14441</v>
      </c>
      <c r="K200" s="54">
        <v>29826</v>
      </c>
      <c r="L200" s="54">
        <v>15665</v>
      </c>
      <c r="M200" s="54">
        <v>11517</v>
      </c>
      <c r="N200" s="54">
        <v>13098</v>
      </c>
      <c r="O200" s="55">
        <v>11626</v>
      </c>
    </row>
    <row r="201" spans="1:17" ht="20.25" customHeight="1" x14ac:dyDescent="0.15">
      <c r="A201" s="350"/>
      <c r="B201" s="22" t="s">
        <v>149</v>
      </c>
      <c r="C201" s="78">
        <f t="shared" si="37"/>
        <v>69999</v>
      </c>
      <c r="D201" s="54">
        <v>9247</v>
      </c>
      <c r="E201" s="54">
        <v>9267</v>
      </c>
      <c r="F201" s="54">
        <v>411</v>
      </c>
      <c r="G201" s="54">
        <v>0</v>
      </c>
      <c r="H201" s="54">
        <v>0</v>
      </c>
      <c r="I201" s="54">
        <v>3807</v>
      </c>
      <c r="J201" s="54">
        <v>6196</v>
      </c>
      <c r="K201" s="54">
        <v>9710</v>
      </c>
      <c r="L201" s="54">
        <v>8945</v>
      </c>
      <c r="M201" s="54">
        <v>7607</v>
      </c>
      <c r="N201" s="54">
        <v>9978</v>
      </c>
      <c r="O201" s="55">
        <v>4831</v>
      </c>
    </row>
    <row r="202" spans="1:17" ht="20.25" customHeight="1" x14ac:dyDescent="0.15">
      <c r="A202" s="350"/>
      <c r="B202" s="22" t="s">
        <v>155</v>
      </c>
      <c r="C202" s="78">
        <f t="shared" si="37"/>
        <v>82470</v>
      </c>
      <c r="D202" s="54">
        <v>4455</v>
      </c>
      <c r="E202" s="54">
        <v>3875</v>
      </c>
      <c r="F202" s="54">
        <v>5467</v>
      </c>
      <c r="G202" s="54">
        <v>4332</v>
      </c>
      <c r="H202" s="54">
        <v>7804</v>
      </c>
      <c r="I202" s="54">
        <v>4930</v>
      </c>
      <c r="J202" s="54">
        <v>9100</v>
      </c>
      <c r="K202" s="54">
        <v>10697</v>
      </c>
      <c r="L202" s="54">
        <v>6258</v>
      </c>
      <c r="M202" s="54">
        <v>8611</v>
      </c>
      <c r="N202" s="54">
        <v>10126</v>
      </c>
      <c r="O202" s="55">
        <v>6815</v>
      </c>
    </row>
    <row r="203" spans="1:17" ht="20.25" customHeight="1" x14ac:dyDescent="0.15">
      <c r="A203" s="350"/>
      <c r="B203" s="22" t="s">
        <v>161</v>
      </c>
      <c r="C203" s="78">
        <f t="shared" si="37"/>
        <v>117138</v>
      </c>
      <c r="D203" s="54">
        <v>6184</v>
      </c>
      <c r="E203" s="54">
        <v>3398</v>
      </c>
      <c r="F203" s="54">
        <v>6399</v>
      </c>
      <c r="G203" s="54">
        <v>8661</v>
      </c>
      <c r="H203" s="54">
        <v>14652</v>
      </c>
      <c r="I203" s="54">
        <v>8892</v>
      </c>
      <c r="J203" s="54">
        <v>10684</v>
      </c>
      <c r="K203" s="54">
        <v>14212</v>
      </c>
      <c r="L203" s="54">
        <v>10471</v>
      </c>
      <c r="M203" s="54">
        <v>11502</v>
      </c>
      <c r="N203" s="54">
        <v>11942</v>
      </c>
      <c r="O203" s="55">
        <v>10141</v>
      </c>
    </row>
    <row r="204" spans="1:17" ht="20.25" customHeight="1" x14ac:dyDescent="0.15">
      <c r="A204" s="350"/>
      <c r="B204" s="22" t="s">
        <v>186</v>
      </c>
      <c r="C204" s="78">
        <f t="shared" si="37"/>
        <v>163581</v>
      </c>
      <c r="D204" s="230">
        <v>9677</v>
      </c>
      <c r="E204" s="230">
        <v>7268</v>
      </c>
      <c r="F204" s="230">
        <v>14115</v>
      </c>
      <c r="G204" s="230">
        <v>11049</v>
      </c>
      <c r="H204" s="230">
        <v>16527</v>
      </c>
      <c r="I204" s="230">
        <v>9602</v>
      </c>
      <c r="J204" s="230">
        <v>14485</v>
      </c>
      <c r="K204" s="230">
        <v>20185</v>
      </c>
      <c r="L204" s="230">
        <v>14131</v>
      </c>
      <c r="M204" s="230">
        <v>14969</v>
      </c>
      <c r="N204" s="230">
        <v>17984</v>
      </c>
      <c r="O204" s="231">
        <v>13589</v>
      </c>
    </row>
    <row r="205" spans="1:17" ht="20.25" customHeight="1" x14ac:dyDescent="0.15">
      <c r="A205" s="350"/>
      <c r="B205" s="22" t="s">
        <v>187</v>
      </c>
      <c r="C205" s="78">
        <f t="shared" si="37"/>
        <v>162085</v>
      </c>
      <c r="D205" s="224">
        <v>12290</v>
      </c>
      <c r="E205" s="224">
        <v>8449</v>
      </c>
      <c r="F205" s="224">
        <v>1364</v>
      </c>
      <c r="G205" s="224">
        <v>12741</v>
      </c>
      <c r="H205" s="224">
        <v>21060</v>
      </c>
      <c r="I205" s="224">
        <v>11954</v>
      </c>
      <c r="J205" s="224">
        <v>17307</v>
      </c>
      <c r="K205" s="224">
        <v>22120</v>
      </c>
      <c r="L205" s="224">
        <v>18614</v>
      </c>
      <c r="M205" s="224">
        <v>13746</v>
      </c>
      <c r="N205" s="224">
        <v>12308</v>
      </c>
      <c r="O205" s="225">
        <v>10132</v>
      </c>
    </row>
    <row r="206" spans="1:17" ht="20.25" customHeight="1" thickBot="1" x14ac:dyDescent="0.2">
      <c r="A206" s="351"/>
      <c r="B206" s="125" t="s">
        <v>116</v>
      </c>
      <c r="C206" s="14">
        <f>C205/C204</f>
        <v>0.99085468361239992</v>
      </c>
      <c r="D206" s="14">
        <f t="shared" ref="D206:O206" si="38">D205/D204</f>
        <v>1.270021700940374</v>
      </c>
      <c r="E206" s="14">
        <f t="shared" si="38"/>
        <v>1.1624931205283435</v>
      </c>
      <c r="F206" s="14">
        <f t="shared" si="38"/>
        <v>9.6634785688983357E-2</v>
      </c>
      <c r="G206" s="14">
        <f t="shared" si="38"/>
        <v>1.1531360304099918</v>
      </c>
      <c r="H206" s="14">
        <f t="shared" si="38"/>
        <v>1.2742784534398257</v>
      </c>
      <c r="I206" s="14">
        <f t="shared" si="38"/>
        <v>1.244948968964799</v>
      </c>
      <c r="J206" s="14">
        <f t="shared" si="38"/>
        <v>1.1948222298929927</v>
      </c>
      <c r="K206" s="14">
        <f t="shared" si="38"/>
        <v>1.0958632648005946</v>
      </c>
      <c r="L206" s="14">
        <f t="shared" si="38"/>
        <v>1.3172457717075932</v>
      </c>
      <c r="M206" s="14">
        <f t="shared" si="38"/>
        <v>0.9182978154853364</v>
      </c>
      <c r="N206" s="14">
        <f t="shared" si="38"/>
        <v>0.68438612099644125</v>
      </c>
      <c r="O206" s="15">
        <f t="shared" si="38"/>
        <v>0.74560306129958054</v>
      </c>
      <c r="P206" s="5"/>
    </row>
    <row r="207" spans="1:17" ht="20.25" customHeight="1" x14ac:dyDescent="0.15">
      <c r="A207" s="349" t="s">
        <v>141</v>
      </c>
      <c r="B207" s="16" t="s">
        <v>17</v>
      </c>
      <c r="C207" s="126">
        <f t="shared" si="19"/>
        <v>117955</v>
      </c>
      <c r="D207" s="127">
        <v>6957</v>
      </c>
      <c r="E207" s="127">
        <v>7711</v>
      </c>
      <c r="F207" s="127">
        <v>9598</v>
      </c>
      <c r="G207" s="127">
        <v>9701</v>
      </c>
      <c r="H207" s="127">
        <v>11722</v>
      </c>
      <c r="I207" s="127">
        <v>9835</v>
      </c>
      <c r="J207" s="127">
        <v>11178</v>
      </c>
      <c r="K207" s="127">
        <v>12437</v>
      </c>
      <c r="L207" s="127">
        <v>9481</v>
      </c>
      <c r="M207" s="127">
        <v>11350</v>
      </c>
      <c r="N207" s="127">
        <v>9088</v>
      </c>
      <c r="O207" s="128">
        <v>8897</v>
      </c>
    </row>
    <row r="208" spans="1:17" ht="20.25" customHeight="1" x14ac:dyDescent="0.15">
      <c r="A208" s="350"/>
      <c r="B208" s="22" t="s">
        <v>18</v>
      </c>
      <c r="C208" s="78">
        <f t="shared" si="19"/>
        <v>104253</v>
      </c>
      <c r="D208" s="121">
        <v>5894</v>
      </c>
      <c r="E208" s="121">
        <v>6695</v>
      </c>
      <c r="F208" s="121">
        <v>9024</v>
      </c>
      <c r="G208" s="121">
        <v>8988</v>
      </c>
      <c r="H208" s="121">
        <v>10022</v>
      </c>
      <c r="I208" s="121">
        <v>8720</v>
      </c>
      <c r="J208" s="121">
        <v>10187</v>
      </c>
      <c r="K208" s="121">
        <v>10941</v>
      </c>
      <c r="L208" s="121">
        <v>9122</v>
      </c>
      <c r="M208" s="121">
        <v>8430</v>
      </c>
      <c r="N208" s="121">
        <v>8442</v>
      </c>
      <c r="O208" s="122">
        <v>7788</v>
      </c>
    </row>
    <row r="209" spans="1:17" ht="20.25" customHeight="1" x14ac:dyDescent="0.15">
      <c r="A209" s="350"/>
      <c r="B209" s="22" t="s">
        <v>19</v>
      </c>
      <c r="C209" s="78">
        <f t="shared" ref="C209:C254" si="39">SUM(D209:O209)</f>
        <v>119299</v>
      </c>
      <c r="D209" s="121">
        <v>6811</v>
      </c>
      <c r="E209" s="121">
        <v>7302</v>
      </c>
      <c r="F209" s="121">
        <v>8065</v>
      </c>
      <c r="G209" s="121">
        <v>8379</v>
      </c>
      <c r="H209" s="121">
        <v>10421</v>
      </c>
      <c r="I209" s="121">
        <v>9649</v>
      </c>
      <c r="J209" s="121">
        <v>12091</v>
      </c>
      <c r="K209" s="121">
        <v>12560</v>
      </c>
      <c r="L209" s="121">
        <v>10527</v>
      </c>
      <c r="M209" s="121">
        <v>12800</v>
      </c>
      <c r="N209" s="121">
        <v>10798</v>
      </c>
      <c r="O209" s="122">
        <v>9896</v>
      </c>
    </row>
    <row r="210" spans="1:17" ht="20.25" customHeight="1" x14ac:dyDescent="0.15">
      <c r="A210" s="350"/>
      <c r="B210" s="22" t="s">
        <v>59</v>
      </c>
      <c r="C210" s="78">
        <f t="shared" si="19"/>
        <v>130418</v>
      </c>
      <c r="D210" s="121">
        <v>7144</v>
      </c>
      <c r="E210" s="121">
        <v>8321</v>
      </c>
      <c r="F210" s="121">
        <v>3172</v>
      </c>
      <c r="G210" s="121">
        <v>10953</v>
      </c>
      <c r="H210" s="121">
        <v>14625</v>
      </c>
      <c r="I210" s="121">
        <v>16087</v>
      </c>
      <c r="J210" s="121">
        <v>13131</v>
      </c>
      <c r="K210" s="121">
        <v>13007</v>
      </c>
      <c r="L210" s="121">
        <v>9483</v>
      </c>
      <c r="M210" s="121">
        <v>12801</v>
      </c>
      <c r="N210" s="121">
        <v>11554</v>
      </c>
      <c r="O210" s="122">
        <v>10140</v>
      </c>
    </row>
    <row r="211" spans="1:17" ht="20.25" customHeight="1" x14ac:dyDescent="0.15">
      <c r="A211" s="350"/>
      <c r="B211" s="22" t="s">
        <v>63</v>
      </c>
      <c r="C211" s="78">
        <f t="shared" si="19"/>
        <v>139573</v>
      </c>
      <c r="D211" s="121">
        <v>7909</v>
      </c>
      <c r="E211" s="121">
        <v>8849</v>
      </c>
      <c r="F211" s="121">
        <v>9868</v>
      </c>
      <c r="G211" s="121">
        <v>10260</v>
      </c>
      <c r="H211" s="121">
        <v>11509</v>
      </c>
      <c r="I211" s="121">
        <v>11741</v>
      </c>
      <c r="J211" s="121">
        <v>12530</v>
      </c>
      <c r="K211" s="121">
        <v>14514</v>
      </c>
      <c r="L211" s="121">
        <v>15240</v>
      </c>
      <c r="M211" s="121">
        <v>18093</v>
      </c>
      <c r="N211" s="121">
        <v>9478</v>
      </c>
      <c r="O211" s="122">
        <v>9582</v>
      </c>
    </row>
    <row r="212" spans="1:17" ht="20.25" customHeight="1" x14ac:dyDescent="0.15">
      <c r="A212" s="350"/>
      <c r="B212" s="22" t="s">
        <v>70</v>
      </c>
      <c r="C212" s="78">
        <f t="shared" si="19"/>
        <v>138288</v>
      </c>
      <c r="D212" s="43">
        <v>9097</v>
      </c>
      <c r="E212" s="43">
        <v>9909</v>
      </c>
      <c r="F212" s="43">
        <v>12226</v>
      </c>
      <c r="G212" s="43">
        <v>12100</v>
      </c>
      <c r="H212" s="43">
        <v>12820</v>
      </c>
      <c r="I212" s="43">
        <v>12528</v>
      </c>
      <c r="J212" s="43">
        <v>11880</v>
      </c>
      <c r="K212" s="43">
        <v>16620</v>
      </c>
      <c r="L212" s="43">
        <v>9892</v>
      </c>
      <c r="M212" s="43">
        <v>12452</v>
      </c>
      <c r="N212" s="43">
        <v>9492</v>
      </c>
      <c r="O212" s="44">
        <v>9272</v>
      </c>
    </row>
    <row r="213" spans="1:17" ht="20.25" customHeight="1" x14ac:dyDescent="0.15">
      <c r="A213" s="350"/>
      <c r="B213" s="22" t="s">
        <v>72</v>
      </c>
      <c r="C213" s="78">
        <f t="shared" ref="C213:C218" si="40">SUM(D213:O213)</f>
        <v>132528</v>
      </c>
      <c r="D213" s="43">
        <v>7200</v>
      </c>
      <c r="E213" s="43">
        <v>7980</v>
      </c>
      <c r="F213" s="43">
        <v>3040</v>
      </c>
      <c r="G213" s="43">
        <v>0</v>
      </c>
      <c r="H213" s="43">
        <v>248</v>
      </c>
      <c r="I213" s="43">
        <v>12936</v>
      </c>
      <c r="J213" s="43">
        <v>16980</v>
      </c>
      <c r="K213" s="43">
        <v>19840</v>
      </c>
      <c r="L213" s="43">
        <v>16752</v>
      </c>
      <c r="M213" s="43">
        <v>17760</v>
      </c>
      <c r="N213" s="43">
        <v>15640</v>
      </c>
      <c r="O213" s="44">
        <v>14152</v>
      </c>
    </row>
    <row r="214" spans="1:17" ht="20.25" customHeight="1" x14ac:dyDescent="0.15">
      <c r="A214" s="350"/>
      <c r="B214" s="22" t="s">
        <v>74</v>
      </c>
      <c r="C214" s="78">
        <f t="shared" si="40"/>
        <v>257558</v>
      </c>
      <c r="D214" s="43">
        <v>13076</v>
      </c>
      <c r="E214" s="43">
        <v>13808</v>
      </c>
      <c r="F214" s="43">
        <v>22556</v>
      </c>
      <c r="G214" s="43">
        <v>19421</v>
      </c>
      <c r="H214" s="43">
        <v>22573</v>
      </c>
      <c r="I214" s="43">
        <v>26537</v>
      </c>
      <c r="J214" s="43">
        <v>25079</v>
      </c>
      <c r="K214" s="43">
        <v>26551</v>
      </c>
      <c r="L214" s="43">
        <v>21961</v>
      </c>
      <c r="M214" s="43">
        <v>26306</v>
      </c>
      <c r="N214" s="43">
        <v>23914</v>
      </c>
      <c r="O214" s="44">
        <v>15776</v>
      </c>
    </row>
    <row r="215" spans="1:17" ht="20.25" customHeight="1" x14ac:dyDescent="0.15">
      <c r="A215" s="350"/>
      <c r="B215" s="22" t="s">
        <v>80</v>
      </c>
      <c r="C215" s="78">
        <f t="shared" si="40"/>
        <v>229335</v>
      </c>
      <c r="D215" s="43">
        <v>11080</v>
      </c>
      <c r="E215" s="43">
        <v>13453</v>
      </c>
      <c r="F215" s="43">
        <v>20423</v>
      </c>
      <c r="G215" s="43">
        <v>18017</v>
      </c>
      <c r="H215" s="43">
        <v>22873</v>
      </c>
      <c r="I215" s="43">
        <v>21059</v>
      </c>
      <c r="J215" s="43">
        <v>20708</v>
      </c>
      <c r="K215" s="43">
        <v>23097</v>
      </c>
      <c r="L215" s="43">
        <v>22585</v>
      </c>
      <c r="M215" s="43">
        <v>22132</v>
      </c>
      <c r="N215" s="43">
        <v>20462</v>
      </c>
      <c r="O215" s="44">
        <v>13446</v>
      </c>
      <c r="P215" s="5"/>
      <c r="Q215" s="110"/>
    </row>
    <row r="216" spans="1:17" ht="20.25" customHeight="1" x14ac:dyDescent="0.15">
      <c r="A216" s="350"/>
      <c r="B216" s="22" t="s">
        <v>81</v>
      </c>
      <c r="C216" s="78">
        <f t="shared" si="40"/>
        <v>187940</v>
      </c>
      <c r="D216" s="43">
        <v>8752</v>
      </c>
      <c r="E216" s="43">
        <v>8664</v>
      </c>
      <c r="F216" s="43">
        <v>15340</v>
      </c>
      <c r="G216" s="43">
        <v>17872</v>
      </c>
      <c r="H216" s="43">
        <v>22612</v>
      </c>
      <c r="I216" s="43">
        <v>20928</v>
      </c>
      <c r="J216" s="43">
        <v>16624</v>
      </c>
      <c r="K216" s="43">
        <v>18868</v>
      </c>
      <c r="L216" s="43">
        <v>16836</v>
      </c>
      <c r="M216" s="43">
        <v>16172</v>
      </c>
      <c r="N216" s="43">
        <v>14772</v>
      </c>
      <c r="O216" s="44">
        <v>10500</v>
      </c>
    </row>
    <row r="217" spans="1:17" ht="20.25" customHeight="1" x14ac:dyDescent="0.15">
      <c r="A217" s="350"/>
      <c r="B217" s="22" t="s">
        <v>89</v>
      </c>
      <c r="C217" s="78">
        <f t="shared" si="40"/>
        <v>178531</v>
      </c>
      <c r="D217" s="43">
        <v>7444</v>
      </c>
      <c r="E217" s="43">
        <v>10120</v>
      </c>
      <c r="F217" s="43">
        <v>15328</v>
      </c>
      <c r="G217" s="43">
        <v>12832</v>
      </c>
      <c r="H217" s="43">
        <v>16615</v>
      </c>
      <c r="I217" s="43">
        <v>19512</v>
      </c>
      <c r="J217" s="43">
        <v>19032</v>
      </c>
      <c r="K217" s="43">
        <v>20060</v>
      </c>
      <c r="L217" s="43">
        <v>17796</v>
      </c>
      <c r="M217" s="43">
        <v>18012</v>
      </c>
      <c r="N217" s="43">
        <v>10336</v>
      </c>
      <c r="O217" s="44">
        <v>11444</v>
      </c>
    </row>
    <row r="218" spans="1:17" ht="20.25" customHeight="1" x14ac:dyDescent="0.15">
      <c r="A218" s="350"/>
      <c r="B218" s="22" t="s">
        <v>92</v>
      </c>
      <c r="C218" s="78">
        <f t="shared" si="40"/>
        <v>161104</v>
      </c>
      <c r="D218" s="43">
        <v>8964</v>
      </c>
      <c r="E218" s="43">
        <v>10368</v>
      </c>
      <c r="F218" s="43">
        <v>15080</v>
      </c>
      <c r="G218" s="43">
        <v>11980</v>
      </c>
      <c r="H218" s="43">
        <v>14088</v>
      </c>
      <c r="I218" s="43">
        <v>14528</v>
      </c>
      <c r="J218" s="43">
        <v>15440</v>
      </c>
      <c r="K218" s="43">
        <v>16360</v>
      </c>
      <c r="L218" s="43">
        <v>14348</v>
      </c>
      <c r="M218" s="43">
        <v>14880</v>
      </c>
      <c r="N218" s="43">
        <v>15488</v>
      </c>
      <c r="O218" s="44">
        <v>9580</v>
      </c>
    </row>
    <row r="219" spans="1:17" ht="20.25" customHeight="1" x14ac:dyDescent="0.15">
      <c r="A219" s="350"/>
      <c r="B219" s="22" t="s">
        <v>115</v>
      </c>
      <c r="C219" s="78">
        <f t="shared" ref="C219:C226" si="41">SUM(D219:O219)</f>
        <v>127556</v>
      </c>
      <c r="D219" s="43">
        <v>7968</v>
      </c>
      <c r="E219" s="43">
        <v>7816</v>
      </c>
      <c r="F219" s="43">
        <v>11816</v>
      </c>
      <c r="G219" s="43">
        <v>10268</v>
      </c>
      <c r="H219" s="43">
        <v>12412</v>
      </c>
      <c r="I219" s="43">
        <v>12936</v>
      </c>
      <c r="J219" s="43">
        <v>10760</v>
      </c>
      <c r="K219" s="43">
        <v>13692</v>
      </c>
      <c r="L219" s="43">
        <v>11924</v>
      </c>
      <c r="M219" s="43">
        <v>10684</v>
      </c>
      <c r="N219" s="43">
        <v>8520</v>
      </c>
      <c r="O219" s="44">
        <v>8760</v>
      </c>
    </row>
    <row r="220" spans="1:17" ht="20.25" customHeight="1" x14ac:dyDescent="0.15">
      <c r="A220" s="350"/>
      <c r="B220" s="22" t="s">
        <v>119</v>
      </c>
      <c r="C220" s="78">
        <f t="shared" si="41"/>
        <v>79646</v>
      </c>
      <c r="D220" s="43">
        <v>7948</v>
      </c>
      <c r="E220" s="43">
        <v>12584</v>
      </c>
      <c r="F220" s="43">
        <v>13088</v>
      </c>
      <c r="G220" s="43">
        <v>11764</v>
      </c>
      <c r="H220" s="43">
        <v>11540</v>
      </c>
      <c r="I220" s="43">
        <v>10396</v>
      </c>
      <c r="J220" s="43">
        <v>1848</v>
      </c>
      <c r="K220" s="43">
        <v>2310</v>
      </c>
      <c r="L220" s="43">
        <v>2318</v>
      </c>
      <c r="M220" s="43">
        <v>2194</v>
      </c>
      <c r="N220" s="43">
        <v>1820</v>
      </c>
      <c r="O220" s="44">
        <v>1836</v>
      </c>
    </row>
    <row r="221" spans="1:17" ht="20.25" customHeight="1" x14ac:dyDescent="0.15">
      <c r="A221" s="350"/>
      <c r="B221" s="22" t="s">
        <v>138</v>
      </c>
      <c r="C221" s="78">
        <f t="shared" si="41"/>
        <v>92290</v>
      </c>
      <c r="D221" s="43">
        <v>1518</v>
      </c>
      <c r="E221" s="43">
        <v>1534</v>
      </c>
      <c r="F221" s="43">
        <v>1966</v>
      </c>
      <c r="G221" s="43">
        <v>7424</v>
      </c>
      <c r="H221" s="43">
        <v>8660</v>
      </c>
      <c r="I221" s="43">
        <v>8572</v>
      </c>
      <c r="J221" s="43">
        <v>10044</v>
      </c>
      <c r="K221" s="43">
        <v>11580</v>
      </c>
      <c r="L221" s="43">
        <v>10368</v>
      </c>
      <c r="M221" s="43">
        <v>10676</v>
      </c>
      <c r="N221" s="43">
        <v>10148</v>
      </c>
      <c r="O221" s="44">
        <v>9800</v>
      </c>
    </row>
    <row r="222" spans="1:17" ht="20.25" customHeight="1" x14ac:dyDescent="0.15">
      <c r="A222" s="350"/>
      <c r="B222" s="22" t="s">
        <v>149</v>
      </c>
      <c r="C222" s="78">
        <f t="shared" si="41"/>
        <v>117268</v>
      </c>
      <c r="D222" s="43">
        <v>7880</v>
      </c>
      <c r="E222" s="43">
        <v>10748</v>
      </c>
      <c r="F222" s="43">
        <v>8940</v>
      </c>
      <c r="G222" s="43">
        <v>7656</v>
      </c>
      <c r="H222" s="43">
        <v>8956</v>
      </c>
      <c r="I222" s="43">
        <v>11028</v>
      </c>
      <c r="J222" s="43">
        <v>10860</v>
      </c>
      <c r="K222" s="43">
        <v>11256</v>
      </c>
      <c r="L222" s="43">
        <v>9436</v>
      </c>
      <c r="M222" s="43">
        <v>11272</v>
      </c>
      <c r="N222" s="43">
        <v>9444</v>
      </c>
      <c r="O222" s="44">
        <v>9792</v>
      </c>
    </row>
    <row r="223" spans="1:17" ht="20.25" customHeight="1" x14ac:dyDescent="0.15">
      <c r="A223" s="350"/>
      <c r="B223" s="22" t="s">
        <v>155</v>
      </c>
      <c r="C223" s="78">
        <f t="shared" si="41"/>
        <v>3359</v>
      </c>
      <c r="D223" s="43">
        <v>454</v>
      </c>
      <c r="E223" s="43">
        <v>458</v>
      </c>
      <c r="F223" s="43">
        <v>796</v>
      </c>
      <c r="G223" s="43">
        <v>121</v>
      </c>
      <c r="H223" s="43">
        <v>145</v>
      </c>
      <c r="I223" s="43">
        <v>139</v>
      </c>
      <c r="J223" s="43">
        <v>203</v>
      </c>
      <c r="K223" s="43">
        <v>234</v>
      </c>
      <c r="L223" s="43">
        <v>215</v>
      </c>
      <c r="M223" s="43">
        <v>213</v>
      </c>
      <c r="N223" s="43">
        <v>225</v>
      </c>
      <c r="O223" s="44">
        <v>156</v>
      </c>
    </row>
    <row r="224" spans="1:17" ht="20.25" customHeight="1" x14ac:dyDescent="0.15">
      <c r="A224" s="350"/>
      <c r="B224" s="22" t="s">
        <v>161</v>
      </c>
      <c r="C224" s="78">
        <f t="shared" si="41"/>
        <v>146336</v>
      </c>
      <c r="D224" s="43">
        <v>9176</v>
      </c>
      <c r="E224" s="43">
        <v>10000</v>
      </c>
      <c r="F224" s="43">
        <v>12544</v>
      </c>
      <c r="G224" s="43">
        <v>11920</v>
      </c>
      <c r="H224" s="43">
        <v>11936</v>
      </c>
      <c r="I224" s="43">
        <v>12212</v>
      </c>
      <c r="J224" s="43">
        <v>12224</v>
      </c>
      <c r="K224" s="43">
        <v>14256</v>
      </c>
      <c r="L224" s="43">
        <v>13260</v>
      </c>
      <c r="M224" s="43">
        <v>13888</v>
      </c>
      <c r="N224" s="43">
        <v>12696</v>
      </c>
      <c r="O224" s="44">
        <v>12224</v>
      </c>
    </row>
    <row r="225" spans="1:16" ht="20.25" customHeight="1" x14ac:dyDescent="0.15">
      <c r="A225" s="350"/>
      <c r="B225" s="22" t="s">
        <v>186</v>
      </c>
      <c r="C225" s="78">
        <f t="shared" si="41"/>
        <v>148028</v>
      </c>
      <c r="D225" s="235">
        <v>9596</v>
      </c>
      <c r="E225" s="235">
        <v>11168</v>
      </c>
      <c r="F225" s="235">
        <v>15064</v>
      </c>
      <c r="G225" s="235">
        <v>12512</v>
      </c>
      <c r="H225" s="235">
        <v>12960</v>
      </c>
      <c r="I225" s="235">
        <v>11436</v>
      </c>
      <c r="J225" s="235">
        <v>12288</v>
      </c>
      <c r="K225" s="235">
        <v>13664</v>
      </c>
      <c r="L225" s="235">
        <v>12428</v>
      </c>
      <c r="M225" s="235">
        <v>13240</v>
      </c>
      <c r="N225" s="235">
        <v>11952</v>
      </c>
      <c r="O225" s="237">
        <v>11720</v>
      </c>
    </row>
    <row r="226" spans="1:16" ht="20.25" customHeight="1" x14ac:dyDescent="0.15">
      <c r="A226" s="350"/>
      <c r="B226" s="22" t="s">
        <v>187</v>
      </c>
      <c r="C226" s="78">
        <f t="shared" si="41"/>
        <v>153500</v>
      </c>
      <c r="D226" s="236">
        <v>10144</v>
      </c>
      <c r="E226" s="236">
        <v>10944</v>
      </c>
      <c r="F226" s="236">
        <v>12480</v>
      </c>
      <c r="G226" s="236">
        <v>13124</v>
      </c>
      <c r="H226" s="236">
        <v>12552</v>
      </c>
      <c r="I226" s="236">
        <v>11704</v>
      </c>
      <c r="J226" s="236">
        <v>12440</v>
      </c>
      <c r="K226" s="236">
        <v>13168</v>
      </c>
      <c r="L226" s="236">
        <v>17652</v>
      </c>
      <c r="M226" s="236">
        <v>14468</v>
      </c>
      <c r="N226" s="236">
        <v>12996</v>
      </c>
      <c r="O226" s="238">
        <v>11828</v>
      </c>
    </row>
    <row r="227" spans="1:16" ht="20.25" customHeight="1" thickBot="1" x14ac:dyDescent="0.2">
      <c r="A227" s="384"/>
      <c r="B227" s="6" t="s">
        <v>116</v>
      </c>
      <c r="C227" s="12">
        <f>C226/C225</f>
        <v>1.0369659794093009</v>
      </c>
      <c r="D227" s="12">
        <f t="shared" ref="D227:O227" si="42">D226/D225</f>
        <v>1.0571071279699875</v>
      </c>
      <c r="E227" s="12">
        <f t="shared" si="42"/>
        <v>0.97994269340974216</v>
      </c>
      <c r="F227" s="12">
        <f t="shared" si="42"/>
        <v>0.82846521508231541</v>
      </c>
      <c r="G227" s="12">
        <f t="shared" si="42"/>
        <v>1.048913043478261</v>
      </c>
      <c r="H227" s="12">
        <f t="shared" si="42"/>
        <v>0.96851851851851856</v>
      </c>
      <c r="I227" s="12">
        <f t="shared" si="42"/>
        <v>1.0234347674011892</v>
      </c>
      <c r="J227" s="12">
        <f t="shared" si="42"/>
        <v>1.0123697916666667</v>
      </c>
      <c r="K227" s="12">
        <f t="shared" si="42"/>
        <v>0.96370023419203743</v>
      </c>
      <c r="L227" s="12">
        <f t="shared" si="42"/>
        <v>1.4203411651110396</v>
      </c>
      <c r="M227" s="12">
        <f t="shared" si="42"/>
        <v>1.092749244712991</v>
      </c>
      <c r="N227" s="12">
        <f t="shared" si="42"/>
        <v>1.0873493975903614</v>
      </c>
      <c r="O227" s="13">
        <f t="shared" si="42"/>
        <v>1.0092150170648464</v>
      </c>
      <c r="P227" s="5"/>
    </row>
    <row r="228" spans="1:16" ht="20.25" customHeight="1" x14ac:dyDescent="0.15">
      <c r="A228" s="366" t="s">
        <v>150</v>
      </c>
      <c r="B228" s="117" t="s">
        <v>89</v>
      </c>
      <c r="C228" s="180">
        <f t="shared" ref="C228:C233" si="43">SUM(D228:O228)</f>
        <v>19285</v>
      </c>
      <c r="D228" s="180">
        <v>0</v>
      </c>
      <c r="E228" s="180">
        <v>0</v>
      </c>
      <c r="F228" s="180">
        <v>0</v>
      </c>
      <c r="G228" s="180">
        <v>1500</v>
      </c>
      <c r="H228" s="180">
        <v>2700</v>
      </c>
      <c r="I228" s="180">
        <v>2000</v>
      </c>
      <c r="J228" s="180">
        <v>6400</v>
      </c>
      <c r="K228" s="180">
        <v>1945</v>
      </c>
      <c r="L228" s="180">
        <v>1540</v>
      </c>
      <c r="M228" s="180">
        <v>1000</v>
      </c>
      <c r="N228" s="180">
        <v>1000</v>
      </c>
      <c r="O228" s="234">
        <v>1200</v>
      </c>
      <c r="P228" s="5"/>
    </row>
    <row r="229" spans="1:16" ht="20.25" customHeight="1" x14ac:dyDescent="0.15">
      <c r="A229" s="367"/>
      <c r="B229" s="18" t="s">
        <v>92</v>
      </c>
      <c r="C229" s="58">
        <f t="shared" si="43"/>
        <v>27411</v>
      </c>
      <c r="D229" s="58">
        <v>1090</v>
      </c>
      <c r="E229" s="58">
        <v>909</v>
      </c>
      <c r="F229" s="58">
        <v>1655</v>
      </c>
      <c r="G229" s="58">
        <v>2920</v>
      </c>
      <c r="H229" s="58">
        <v>2715</v>
      </c>
      <c r="I229" s="58">
        <v>2405</v>
      </c>
      <c r="J229" s="58">
        <v>6140</v>
      </c>
      <c r="K229" s="58">
        <v>4365</v>
      </c>
      <c r="L229" s="58">
        <v>1700</v>
      </c>
      <c r="M229" s="58">
        <v>1200</v>
      </c>
      <c r="N229" s="58">
        <v>1587</v>
      </c>
      <c r="O229" s="59">
        <v>725</v>
      </c>
      <c r="P229" s="5"/>
    </row>
    <row r="230" spans="1:16" ht="20.25" customHeight="1" x14ac:dyDescent="0.15">
      <c r="A230" s="367"/>
      <c r="B230" s="22" t="s">
        <v>115</v>
      </c>
      <c r="C230" s="60">
        <f t="shared" si="43"/>
        <v>23656</v>
      </c>
      <c r="D230" s="60">
        <v>754</v>
      </c>
      <c r="E230" s="60">
        <v>832</v>
      </c>
      <c r="F230" s="60">
        <v>1280</v>
      </c>
      <c r="G230" s="60">
        <v>3020</v>
      </c>
      <c r="H230" s="60">
        <v>1875</v>
      </c>
      <c r="I230" s="60">
        <v>1670</v>
      </c>
      <c r="J230" s="60">
        <v>5230</v>
      </c>
      <c r="K230" s="60">
        <v>4395</v>
      </c>
      <c r="L230" s="60">
        <v>1380</v>
      </c>
      <c r="M230" s="60">
        <v>1200</v>
      </c>
      <c r="N230" s="60">
        <v>2020</v>
      </c>
      <c r="O230" s="61">
        <v>0</v>
      </c>
      <c r="P230" s="5"/>
    </row>
    <row r="231" spans="1:16" ht="20.25" customHeight="1" x14ac:dyDescent="0.15">
      <c r="A231" s="367"/>
      <c r="B231" s="22" t="s">
        <v>119</v>
      </c>
      <c r="C231" s="60">
        <f t="shared" si="43"/>
        <v>8928</v>
      </c>
      <c r="D231" s="62">
        <v>0</v>
      </c>
      <c r="E231" s="62">
        <v>0</v>
      </c>
      <c r="F231" s="62">
        <v>0</v>
      </c>
      <c r="G231" s="62">
        <v>582</v>
      </c>
      <c r="H231" s="62">
        <v>1820</v>
      </c>
      <c r="I231" s="62">
        <v>1104</v>
      </c>
      <c r="J231" s="62">
        <v>1738</v>
      </c>
      <c r="K231" s="62">
        <v>1502</v>
      </c>
      <c r="L231" s="62">
        <v>716</v>
      </c>
      <c r="M231" s="62">
        <v>694</v>
      </c>
      <c r="N231" s="62">
        <v>433</v>
      </c>
      <c r="O231" s="63">
        <v>339</v>
      </c>
      <c r="P231" s="5"/>
    </row>
    <row r="232" spans="1:16" ht="20.25" customHeight="1" x14ac:dyDescent="0.15">
      <c r="A232" s="367"/>
      <c r="B232" s="27" t="s">
        <v>136</v>
      </c>
      <c r="C232" s="60">
        <f t="shared" si="43"/>
        <v>8755</v>
      </c>
      <c r="D232" s="62">
        <v>273</v>
      </c>
      <c r="E232" s="62">
        <v>453</v>
      </c>
      <c r="F232" s="62">
        <v>647</v>
      </c>
      <c r="G232" s="62">
        <v>934</v>
      </c>
      <c r="H232" s="62">
        <v>1092</v>
      </c>
      <c r="I232" s="62">
        <v>813</v>
      </c>
      <c r="J232" s="62">
        <v>1193</v>
      </c>
      <c r="K232" s="62">
        <v>1325</v>
      </c>
      <c r="L232" s="62">
        <v>735</v>
      </c>
      <c r="M232" s="62">
        <v>386</v>
      </c>
      <c r="N232" s="62">
        <v>517</v>
      </c>
      <c r="O232" s="63">
        <v>387</v>
      </c>
      <c r="P232" s="5"/>
    </row>
    <row r="233" spans="1:16" ht="20.25" customHeight="1" x14ac:dyDescent="0.15">
      <c r="A233" s="367"/>
      <c r="B233" s="27" t="s">
        <v>149</v>
      </c>
      <c r="C233" s="60">
        <f t="shared" si="43"/>
        <v>5122</v>
      </c>
      <c r="D233" s="62">
        <v>456</v>
      </c>
      <c r="E233" s="62">
        <v>557</v>
      </c>
      <c r="F233" s="62">
        <v>543</v>
      </c>
      <c r="G233" s="62">
        <v>154</v>
      </c>
      <c r="H233" s="62">
        <v>201</v>
      </c>
      <c r="I233" s="62">
        <v>409</v>
      </c>
      <c r="J233" s="62">
        <v>500</v>
      </c>
      <c r="K233" s="62">
        <v>614</v>
      </c>
      <c r="L233" s="62">
        <v>534</v>
      </c>
      <c r="M233" s="62">
        <v>630</v>
      </c>
      <c r="N233" s="62">
        <v>524</v>
      </c>
      <c r="O233" s="63">
        <v>0</v>
      </c>
      <c r="P233" s="5"/>
    </row>
    <row r="234" spans="1:16" ht="20.25" customHeight="1" thickBot="1" x14ac:dyDescent="0.2">
      <c r="A234" s="368"/>
      <c r="B234" s="6" t="s">
        <v>20</v>
      </c>
      <c r="C234" s="12">
        <f>C233/C232</f>
        <v>0.58503712164477439</v>
      </c>
      <c r="D234" s="12">
        <f t="shared" ref="D234:O234" si="44">D233/D232</f>
        <v>1.6703296703296704</v>
      </c>
      <c r="E234" s="12">
        <f t="shared" si="44"/>
        <v>1.2295805739514349</v>
      </c>
      <c r="F234" s="12">
        <f t="shared" si="44"/>
        <v>0.83925811437403397</v>
      </c>
      <c r="G234" s="12">
        <f t="shared" si="44"/>
        <v>0.16488222698072805</v>
      </c>
      <c r="H234" s="12">
        <f t="shared" si="44"/>
        <v>0.18406593406593408</v>
      </c>
      <c r="I234" s="12">
        <f t="shared" si="44"/>
        <v>0.50307503075030746</v>
      </c>
      <c r="J234" s="12">
        <f t="shared" si="44"/>
        <v>0.41911148365465212</v>
      </c>
      <c r="K234" s="12">
        <f t="shared" si="44"/>
        <v>0.46339622641509431</v>
      </c>
      <c r="L234" s="12">
        <f t="shared" si="44"/>
        <v>0.72653061224489801</v>
      </c>
      <c r="M234" s="12">
        <f t="shared" si="44"/>
        <v>1.6321243523316062</v>
      </c>
      <c r="N234" s="12">
        <f t="shared" si="44"/>
        <v>1.0135396518375241</v>
      </c>
      <c r="O234" s="13">
        <f t="shared" si="44"/>
        <v>0</v>
      </c>
      <c r="P234" s="5"/>
    </row>
    <row r="235" spans="1:16" ht="20.25" customHeight="1" x14ac:dyDescent="0.15">
      <c r="A235" s="369" t="s">
        <v>101</v>
      </c>
      <c r="B235" s="16" t="s">
        <v>89</v>
      </c>
      <c r="C235" s="56">
        <f t="shared" ref="C235:C242" si="45">SUM(D235:O235)</f>
        <v>17578</v>
      </c>
      <c r="D235" s="56">
        <v>0</v>
      </c>
      <c r="E235" s="56">
        <v>0</v>
      </c>
      <c r="F235" s="56">
        <v>1485</v>
      </c>
      <c r="G235" s="56">
        <v>1085</v>
      </c>
      <c r="H235" s="56">
        <v>2534</v>
      </c>
      <c r="I235" s="56">
        <v>1485</v>
      </c>
      <c r="J235" s="56">
        <v>2003</v>
      </c>
      <c r="K235" s="56">
        <v>2908</v>
      </c>
      <c r="L235" s="56">
        <v>1892</v>
      </c>
      <c r="M235" s="56">
        <v>1604</v>
      </c>
      <c r="N235" s="56">
        <v>1592</v>
      </c>
      <c r="O235" s="57">
        <v>990</v>
      </c>
      <c r="P235" s="5"/>
    </row>
    <row r="236" spans="1:16" ht="20.25" customHeight="1" x14ac:dyDescent="0.15">
      <c r="A236" s="370"/>
      <c r="B236" s="18" t="s">
        <v>92</v>
      </c>
      <c r="C236" s="58">
        <f t="shared" si="45"/>
        <v>17166</v>
      </c>
      <c r="D236" s="58">
        <v>688</v>
      </c>
      <c r="E236" s="58">
        <v>986</v>
      </c>
      <c r="F236" s="58">
        <v>2471</v>
      </c>
      <c r="G236" s="58">
        <v>1094</v>
      </c>
      <c r="H236" s="58">
        <v>1540</v>
      </c>
      <c r="I236" s="58">
        <v>1017</v>
      </c>
      <c r="J236" s="58">
        <v>1669</v>
      </c>
      <c r="K236" s="58">
        <v>2506</v>
      </c>
      <c r="L236" s="58">
        <v>1308</v>
      </c>
      <c r="M236" s="58">
        <v>1317</v>
      </c>
      <c r="N236" s="58">
        <v>1696</v>
      </c>
      <c r="O236" s="59">
        <v>874</v>
      </c>
      <c r="P236" s="5"/>
    </row>
    <row r="237" spans="1:16" ht="20.25" customHeight="1" x14ac:dyDescent="0.15">
      <c r="A237" s="370"/>
      <c r="B237" s="22" t="s">
        <v>115</v>
      </c>
      <c r="C237" s="60">
        <f t="shared" si="45"/>
        <v>12553</v>
      </c>
      <c r="D237" s="60">
        <v>533</v>
      </c>
      <c r="E237" s="60">
        <v>670</v>
      </c>
      <c r="F237" s="60">
        <v>1171</v>
      </c>
      <c r="G237" s="60">
        <v>697</v>
      </c>
      <c r="H237" s="60">
        <v>1242</v>
      </c>
      <c r="I237" s="60">
        <v>953</v>
      </c>
      <c r="J237" s="60">
        <v>1513</v>
      </c>
      <c r="K237" s="60">
        <v>2134</v>
      </c>
      <c r="L237" s="60">
        <v>1318</v>
      </c>
      <c r="M237" s="60">
        <v>942</v>
      </c>
      <c r="N237" s="60">
        <v>940</v>
      </c>
      <c r="O237" s="61">
        <v>440</v>
      </c>
      <c r="P237" s="5"/>
    </row>
    <row r="238" spans="1:16" ht="20.25" customHeight="1" x14ac:dyDescent="0.15">
      <c r="A238" s="370"/>
      <c r="B238" s="22" t="s">
        <v>119</v>
      </c>
      <c r="C238" s="60">
        <f t="shared" si="45"/>
        <v>12892</v>
      </c>
      <c r="D238" s="62">
        <v>363</v>
      </c>
      <c r="E238" s="62">
        <v>620</v>
      </c>
      <c r="F238" s="62">
        <v>1247</v>
      </c>
      <c r="G238" s="62">
        <v>778</v>
      </c>
      <c r="H238" s="62">
        <v>1232</v>
      </c>
      <c r="I238" s="62">
        <v>842</v>
      </c>
      <c r="J238" s="62">
        <v>1287</v>
      </c>
      <c r="K238" s="62">
        <v>2231</v>
      </c>
      <c r="L238" s="62">
        <v>1696</v>
      </c>
      <c r="M238" s="62">
        <v>1101</v>
      </c>
      <c r="N238" s="62">
        <v>946</v>
      </c>
      <c r="O238" s="63">
        <v>549</v>
      </c>
      <c r="P238" s="5"/>
    </row>
    <row r="239" spans="1:16" ht="20.25" customHeight="1" x14ac:dyDescent="0.15">
      <c r="A239" s="370"/>
      <c r="B239" s="27" t="s">
        <v>138</v>
      </c>
      <c r="C239" s="60">
        <f t="shared" si="45"/>
        <v>13863</v>
      </c>
      <c r="D239" s="62">
        <v>376</v>
      </c>
      <c r="E239" s="62">
        <v>655</v>
      </c>
      <c r="F239" s="62">
        <v>1039</v>
      </c>
      <c r="G239" s="62">
        <v>1800</v>
      </c>
      <c r="H239" s="62">
        <v>2235</v>
      </c>
      <c r="I239" s="62">
        <v>1307</v>
      </c>
      <c r="J239" s="62">
        <v>1036</v>
      </c>
      <c r="K239" s="62">
        <v>2136</v>
      </c>
      <c r="L239" s="62">
        <v>1339</v>
      </c>
      <c r="M239" s="62">
        <v>632</v>
      </c>
      <c r="N239" s="62">
        <v>844</v>
      </c>
      <c r="O239" s="63">
        <v>464</v>
      </c>
      <c r="P239" s="5"/>
    </row>
    <row r="240" spans="1:16" ht="20.25" customHeight="1" x14ac:dyDescent="0.15">
      <c r="A240" s="370"/>
      <c r="B240" s="27" t="s">
        <v>149</v>
      </c>
      <c r="C240" s="60">
        <f t="shared" si="45"/>
        <v>3316</v>
      </c>
      <c r="D240" s="62">
        <v>438</v>
      </c>
      <c r="E240" s="62">
        <v>664</v>
      </c>
      <c r="F240" s="62">
        <v>16</v>
      </c>
      <c r="G240" s="62">
        <v>0</v>
      </c>
      <c r="H240" s="62">
        <v>21</v>
      </c>
      <c r="I240" s="62">
        <v>173</v>
      </c>
      <c r="J240" s="62">
        <v>415</v>
      </c>
      <c r="K240" s="62">
        <v>334</v>
      </c>
      <c r="L240" s="62">
        <v>417</v>
      </c>
      <c r="M240" s="62">
        <v>118</v>
      </c>
      <c r="N240" s="62">
        <v>484</v>
      </c>
      <c r="O240" s="63">
        <v>236</v>
      </c>
      <c r="P240" s="5"/>
    </row>
    <row r="241" spans="1:17" ht="20.25" customHeight="1" x14ac:dyDescent="0.15">
      <c r="A241" s="370"/>
      <c r="B241" s="27" t="s">
        <v>155</v>
      </c>
      <c r="C241" s="60">
        <f t="shared" si="45"/>
        <v>2472</v>
      </c>
      <c r="D241" s="62">
        <v>108</v>
      </c>
      <c r="E241" s="62">
        <v>121</v>
      </c>
      <c r="F241" s="62">
        <v>322</v>
      </c>
      <c r="G241" s="62">
        <v>138</v>
      </c>
      <c r="H241" s="62">
        <v>254</v>
      </c>
      <c r="I241" s="62">
        <v>130</v>
      </c>
      <c r="J241" s="62">
        <v>204</v>
      </c>
      <c r="K241" s="62">
        <v>295</v>
      </c>
      <c r="L241" s="62">
        <v>203</v>
      </c>
      <c r="M241" s="62">
        <v>220</v>
      </c>
      <c r="N241" s="62">
        <v>278</v>
      </c>
      <c r="O241" s="63">
        <v>199</v>
      </c>
      <c r="P241" s="5"/>
    </row>
    <row r="242" spans="1:17" ht="20.25" customHeight="1" x14ac:dyDescent="0.15">
      <c r="A242" s="370"/>
      <c r="B242" s="27" t="s">
        <v>161</v>
      </c>
      <c r="C242" s="60">
        <f t="shared" si="45"/>
        <v>485</v>
      </c>
      <c r="D242" s="62">
        <v>74</v>
      </c>
      <c r="E242" s="62">
        <v>147</v>
      </c>
      <c r="F242" s="62">
        <v>264</v>
      </c>
      <c r="G242" s="62">
        <v>0</v>
      </c>
      <c r="H242" s="62">
        <v>0</v>
      </c>
      <c r="I242" s="62">
        <v>0</v>
      </c>
      <c r="J242" s="62">
        <v>0</v>
      </c>
      <c r="K242" s="62">
        <v>0</v>
      </c>
      <c r="L242" s="62">
        <v>0</v>
      </c>
      <c r="M242" s="62">
        <v>0</v>
      </c>
      <c r="N242" s="62">
        <v>0</v>
      </c>
      <c r="O242" s="63">
        <v>0</v>
      </c>
      <c r="P242" s="5"/>
    </row>
    <row r="243" spans="1:17" ht="20.25" customHeight="1" thickBot="1" x14ac:dyDescent="0.2">
      <c r="A243" s="371"/>
      <c r="B243" s="6" t="s">
        <v>116</v>
      </c>
      <c r="C243" s="12">
        <f t="shared" ref="C243:O243" si="46">C242/C241</f>
        <v>0.19619741100323623</v>
      </c>
      <c r="D243" s="12">
        <f t="shared" si="46"/>
        <v>0.68518518518518523</v>
      </c>
      <c r="E243" s="12">
        <f t="shared" si="46"/>
        <v>1.2148760330578512</v>
      </c>
      <c r="F243" s="12">
        <f t="shared" si="46"/>
        <v>0.81987577639751552</v>
      </c>
      <c r="G243" s="12">
        <f t="shared" si="46"/>
        <v>0</v>
      </c>
      <c r="H243" s="12">
        <f t="shared" si="46"/>
        <v>0</v>
      </c>
      <c r="I243" s="12">
        <f t="shared" si="46"/>
        <v>0</v>
      </c>
      <c r="J243" s="12">
        <f t="shared" si="46"/>
        <v>0</v>
      </c>
      <c r="K243" s="12">
        <f t="shared" si="46"/>
        <v>0</v>
      </c>
      <c r="L243" s="12">
        <f t="shared" si="46"/>
        <v>0</v>
      </c>
      <c r="M243" s="12">
        <f t="shared" si="46"/>
        <v>0</v>
      </c>
      <c r="N243" s="12">
        <f t="shared" si="46"/>
        <v>0</v>
      </c>
      <c r="O243" s="13">
        <f t="shared" si="46"/>
        <v>0</v>
      </c>
      <c r="P243" s="5"/>
    </row>
    <row r="244" spans="1:17" ht="20.25" customHeight="1" thickBot="1" x14ac:dyDescent="0.2">
      <c r="A244" s="88" t="s">
        <v>29</v>
      </c>
      <c r="B244" s="18" t="s">
        <v>19</v>
      </c>
      <c r="C244" s="76">
        <f>SUM(D244:O244)</f>
        <v>200</v>
      </c>
      <c r="D244" s="129">
        <v>0</v>
      </c>
      <c r="E244" s="129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200</v>
      </c>
      <c r="K244" s="129">
        <v>0</v>
      </c>
      <c r="L244" s="129">
        <v>0</v>
      </c>
      <c r="M244" s="129">
        <v>0</v>
      </c>
      <c r="N244" s="129">
        <v>0</v>
      </c>
      <c r="O244" s="130">
        <v>0</v>
      </c>
    </row>
    <row r="245" spans="1:17" ht="20.25" customHeight="1" x14ac:dyDescent="0.15">
      <c r="A245" s="366" t="s">
        <v>68</v>
      </c>
      <c r="B245" s="16" t="s">
        <v>63</v>
      </c>
      <c r="C245" s="126">
        <f t="shared" si="39"/>
        <v>13000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13000</v>
      </c>
      <c r="N245" s="127">
        <v>0</v>
      </c>
      <c r="O245" s="128">
        <v>0</v>
      </c>
    </row>
    <row r="246" spans="1:17" ht="20.25" customHeight="1" thickBot="1" x14ac:dyDescent="0.2">
      <c r="A246" s="368"/>
      <c r="B246" s="131" t="s">
        <v>70</v>
      </c>
      <c r="C246" s="132">
        <f t="shared" si="39"/>
        <v>12000</v>
      </c>
      <c r="D246" s="133">
        <v>0</v>
      </c>
      <c r="E246" s="133">
        <v>0</v>
      </c>
      <c r="F246" s="133">
        <v>0</v>
      </c>
      <c r="G246" s="133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12000</v>
      </c>
      <c r="N246" s="133">
        <v>0</v>
      </c>
      <c r="O246" s="134">
        <v>0</v>
      </c>
    </row>
    <row r="247" spans="1:17" ht="20.25" customHeight="1" thickBot="1" x14ac:dyDescent="0.2">
      <c r="A247" s="88" t="s">
        <v>71</v>
      </c>
      <c r="B247" s="18" t="s">
        <v>70</v>
      </c>
      <c r="C247" s="76">
        <f t="shared" si="39"/>
        <v>8000</v>
      </c>
      <c r="D247" s="129">
        <v>0</v>
      </c>
      <c r="E247" s="129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8000</v>
      </c>
      <c r="K247" s="129">
        <v>0</v>
      </c>
      <c r="L247" s="129">
        <v>0</v>
      </c>
      <c r="M247" s="129">
        <v>0</v>
      </c>
      <c r="N247" s="129">
        <v>0</v>
      </c>
      <c r="O247" s="130">
        <v>0</v>
      </c>
    </row>
    <row r="248" spans="1:17" ht="20.25" customHeight="1" x14ac:dyDescent="0.15">
      <c r="A248" s="376" t="s">
        <v>77</v>
      </c>
      <c r="B248" s="16" t="s">
        <v>70</v>
      </c>
      <c r="C248" s="126">
        <f t="shared" si="39"/>
        <v>47000</v>
      </c>
      <c r="D248" s="127">
        <v>0</v>
      </c>
      <c r="E248" s="127">
        <v>0</v>
      </c>
      <c r="F248" s="127">
        <v>0</v>
      </c>
      <c r="G248" s="127">
        <v>0</v>
      </c>
      <c r="H248" s="127">
        <v>0</v>
      </c>
      <c r="I248" s="127">
        <v>0</v>
      </c>
      <c r="J248" s="127">
        <v>0</v>
      </c>
      <c r="K248" s="127">
        <v>0</v>
      </c>
      <c r="L248" s="127">
        <v>0</v>
      </c>
      <c r="M248" s="127">
        <v>47000</v>
      </c>
      <c r="N248" s="127">
        <v>0</v>
      </c>
      <c r="O248" s="128">
        <v>0</v>
      </c>
    </row>
    <row r="249" spans="1:17" ht="20.25" customHeight="1" x14ac:dyDescent="0.15">
      <c r="A249" s="377"/>
      <c r="B249" s="22" t="s">
        <v>74</v>
      </c>
      <c r="C249" s="78">
        <f>SUM(D249:O249)</f>
        <v>20000</v>
      </c>
      <c r="D249" s="121">
        <v>0</v>
      </c>
      <c r="E249" s="121">
        <v>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20000</v>
      </c>
      <c r="N249" s="121">
        <v>0</v>
      </c>
      <c r="O249" s="122">
        <v>0</v>
      </c>
    </row>
    <row r="250" spans="1:17" ht="20.25" customHeight="1" thickBot="1" x14ac:dyDescent="0.2">
      <c r="A250" s="378"/>
      <c r="B250" s="131" t="s">
        <v>80</v>
      </c>
      <c r="C250" s="135">
        <f t="shared" si="39"/>
        <v>4000</v>
      </c>
      <c r="D250" s="136">
        <v>0</v>
      </c>
      <c r="E250" s="136">
        <v>0</v>
      </c>
      <c r="F250" s="136">
        <v>0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/>
      <c r="N250" s="136">
        <v>4000</v>
      </c>
      <c r="O250" s="137">
        <v>0</v>
      </c>
      <c r="P250" s="5"/>
      <c r="Q250" s="110"/>
    </row>
    <row r="251" spans="1:17" ht="20.25" customHeight="1" thickBot="1" x14ac:dyDescent="0.2">
      <c r="A251" s="138" t="s">
        <v>83</v>
      </c>
      <c r="B251" s="18" t="s">
        <v>81</v>
      </c>
      <c r="C251" s="132">
        <f>SUM(D251:O251)</f>
        <v>3000</v>
      </c>
      <c r="D251" s="136">
        <v>0</v>
      </c>
      <c r="E251" s="136">
        <v>0</v>
      </c>
      <c r="F251" s="136">
        <v>0</v>
      </c>
      <c r="G251" s="136">
        <v>0</v>
      </c>
      <c r="H251" s="136">
        <v>0</v>
      </c>
      <c r="I251" s="136">
        <v>0</v>
      </c>
      <c r="J251" s="136">
        <v>0</v>
      </c>
      <c r="K251" s="136">
        <v>0</v>
      </c>
      <c r="L251" s="136">
        <v>3000</v>
      </c>
      <c r="M251" s="136">
        <v>0</v>
      </c>
      <c r="N251" s="136">
        <v>0</v>
      </c>
      <c r="O251" s="137">
        <v>0</v>
      </c>
    </row>
    <row r="252" spans="1:17" ht="20.25" customHeight="1" thickBot="1" x14ac:dyDescent="0.2">
      <c r="A252" s="139" t="s">
        <v>73</v>
      </c>
      <c r="B252" s="140" t="s">
        <v>72</v>
      </c>
      <c r="C252" s="141">
        <f t="shared" si="39"/>
        <v>8500</v>
      </c>
      <c r="D252" s="142">
        <v>0</v>
      </c>
      <c r="E252" s="142">
        <v>0</v>
      </c>
      <c r="F252" s="142">
        <v>0</v>
      </c>
      <c r="G252" s="142">
        <v>0</v>
      </c>
      <c r="H252" s="142">
        <v>0</v>
      </c>
      <c r="I252" s="142">
        <v>0</v>
      </c>
      <c r="J252" s="142">
        <v>0</v>
      </c>
      <c r="K252" s="142">
        <v>0</v>
      </c>
      <c r="L252" s="142">
        <v>0</v>
      </c>
      <c r="M252" s="142">
        <v>0</v>
      </c>
      <c r="N252" s="142">
        <v>0</v>
      </c>
      <c r="O252" s="143">
        <v>8500</v>
      </c>
    </row>
    <row r="253" spans="1:17" ht="20.25" customHeight="1" thickBot="1" x14ac:dyDescent="0.2">
      <c r="A253" s="373" t="s">
        <v>78</v>
      </c>
      <c r="B253" s="16" t="s">
        <v>74</v>
      </c>
      <c r="C253" s="126">
        <f t="shared" si="39"/>
        <v>12210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7">
        <v>980</v>
      </c>
      <c r="J253" s="127">
        <v>2760</v>
      </c>
      <c r="K253" s="127">
        <v>2320</v>
      </c>
      <c r="L253" s="127">
        <v>3080</v>
      </c>
      <c r="M253" s="127">
        <v>960</v>
      </c>
      <c r="N253" s="127">
        <v>400</v>
      </c>
      <c r="O253" s="128">
        <v>1710</v>
      </c>
    </row>
    <row r="254" spans="1:17" ht="20.25" customHeight="1" thickBot="1" x14ac:dyDescent="0.2">
      <c r="A254" s="374"/>
      <c r="B254" s="22" t="s">
        <v>80</v>
      </c>
      <c r="C254" s="78">
        <f t="shared" si="39"/>
        <v>27870</v>
      </c>
      <c r="D254" s="121">
        <v>880</v>
      </c>
      <c r="E254" s="121">
        <v>690</v>
      </c>
      <c r="F254" s="121">
        <v>1360</v>
      </c>
      <c r="G254" s="121">
        <v>1020</v>
      </c>
      <c r="H254" s="121">
        <v>2220</v>
      </c>
      <c r="I254" s="121">
        <v>3360</v>
      </c>
      <c r="J254" s="121">
        <v>2600</v>
      </c>
      <c r="K254" s="121">
        <v>2500</v>
      </c>
      <c r="L254" s="121">
        <v>3740</v>
      </c>
      <c r="M254" s="121">
        <v>4340</v>
      </c>
      <c r="N254" s="121">
        <v>4000</v>
      </c>
      <c r="O254" s="122">
        <v>1160</v>
      </c>
      <c r="P254" s="5"/>
      <c r="Q254" s="110"/>
    </row>
    <row r="255" spans="1:17" ht="20.25" customHeight="1" thickBot="1" x14ac:dyDescent="0.2">
      <c r="A255" s="375"/>
      <c r="B255" s="27" t="s">
        <v>81</v>
      </c>
      <c r="C255" s="80">
        <f t="shared" ref="C255:C266" si="47">SUM(D255:O255)</f>
        <v>14830</v>
      </c>
      <c r="D255" s="123">
        <v>930</v>
      </c>
      <c r="E255" s="123">
        <v>660</v>
      </c>
      <c r="F255" s="123">
        <v>930</v>
      </c>
      <c r="G255" s="123">
        <v>2110</v>
      </c>
      <c r="H255" s="123">
        <v>1540</v>
      </c>
      <c r="I255" s="123">
        <v>2100</v>
      </c>
      <c r="J255" s="123">
        <v>1410</v>
      </c>
      <c r="K255" s="123">
        <v>810</v>
      </c>
      <c r="L255" s="123">
        <v>1800</v>
      </c>
      <c r="M255" s="123">
        <v>1380</v>
      </c>
      <c r="N255" s="123">
        <v>1160</v>
      </c>
      <c r="O255" s="124">
        <v>0</v>
      </c>
    </row>
    <row r="256" spans="1:17" ht="20.25" customHeight="1" x14ac:dyDescent="0.15">
      <c r="A256" s="360" t="s">
        <v>86</v>
      </c>
      <c r="B256" s="16" t="s">
        <v>81</v>
      </c>
      <c r="C256" s="126">
        <f t="shared" si="47"/>
        <v>15000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7">
        <v>0</v>
      </c>
      <c r="J256" s="127">
        <v>0</v>
      </c>
      <c r="K256" s="127">
        <v>0</v>
      </c>
      <c r="L256" s="127">
        <v>0</v>
      </c>
      <c r="M256" s="127">
        <v>15000</v>
      </c>
      <c r="N256" s="127">
        <v>0</v>
      </c>
      <c r="O256" s="128">
        <v>0</v>
      </c>
    </row>
    <row r="257" spans="1:17" ht="20.25" customHeight="1" x14ac:dyDescent="0.15">
      <c r="A257" s="361"/>
      <c r="B257" s="22" t="s">
        <v>89</v>
      </c>
      <c r="C257" s="78">
        <f t="shared" si="47"/>
        <v>42000</v>
      </c>
      <c r="D257" s="121">
        <v>0</v>
      </c>
      <c r="E257" s="121">
        <v>0</v>
      </c>
      <c r="F257" s="121">
        <v>0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42000</v>
      </c>
      <c r="N257" s="121">
        <v>0</v>
      </c>
      <c r="O257" s="122">
        <v>0</v>
      </c>
    </row>
    <row r="258" spans="1:17" ht="20.25" customHeight="1" x14ac:dyDescent="0.15">
      <c r="A258" s="361"/>
      <c r="B258" s="22" t="s">
        <v>92</v>
      </c>
      <c r="C258" s="78">
        <f t="shared" si="47"/>
        <v>51000</v>
      </c>
      <c r="D258" s="121">
        <v>0</v>
      </c>
      <c r="E258" s="121">
        <v>0</v>
      </c>
      <c r="F258" s="121">
        <v>0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51000</v>
      </c>
      <c r="N258" s="121">
        <v>0</v>
      </c>
      <c r="O258" s="122">
        <v>0</v>
      </c>
    </row>
    <row r="259" spans="1:17" ht="20.25" customHeight="1" x14ac:dyDescent="0.15">
      <c r="A259" s="361"/>
      <c r="B259" s="22" t="s">
        <v>115</v>
      </c>
      <c r="C259" s="78">
        <f t="shared" si="47"/>
        <v>65000</v>
      </c>
      <c r="D259" s="121">
        <v>0</v>
      </c>
      <c r="E259" s="121">
        <v>0</v>
      </c>
      <c r="F259" s="121">
        <v>0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65000</v>
      </c>
      <c r="N259" s="121">
        <v>0</v>
      </c>
      <c r="O259" s="122">
        <v>0</v>
      </c>
    </row>
    <row r="260" spans="1:17" ht="20.25" customHeight="1" x14ac:dyDescent="0.15">
      <c r="A260" s="361"/>
      <c r="B260" s="22" t="s">
        <v>119</v>
      </c>
      <c r="C260" s="78">
        <f t="shared" si="47"/>
        <v>72000</v>
      </c>
      <c r="D260" s="121">
        <v>0</v>
      </c>
      <c r="E260" s="121">
        <v>0</v>
      </c>
      <c r="F260" s="121">
        <v>0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72000</v>
      </c>
      <c r="N260" s="121">
        <v>0</v>
      </c>
      <c r="O260" s="122">
        <v>0</v>
      </c>
    </row>
    <row r="261" spans="1:17" ht="20.25" customHeight="1" x14ac:dyDescent="0.15">
      <c r="A261" s="361"/>
      <c r="B261" s="22" t="s">
        <v>138</v>
      </c>
      <c r="C261" s="78">
        <f t="shared" si="47"/>
        <v>0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9">
        <v>0</v>
      </c>
    </row>
    <row r="262" spans="1:17" ht="20.25" customHeight="1" x14ac:dyDescent="0.15">
      <c r="A262" s="361"/>
      <c r="B262" s="22" t="s">
        <v>149</v>
      </c>
      <c r="C262" s="78">
        <f t="shared" si="47"/>
        <v>0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9">
        <v>0</v>
      </c>
    </row>
    <row r="263" spans="1:17" ht="20.25" customHeight="1" x14ac:dyDescent="0.15">
      <c r="A263" s="361"/>
      <c r="B263" s="22" t="s">
        <v>155</v>
      </c>
      <c r="C263" s="78">
        <f t="shared" si="47"/>
        <v>0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9">
        <v>0</v>
      </c>
    </row>
    <row r="264" spans="1:17" ht="20.25" customHeight="1" x14ac:dyDescent="0.15">
      <c r="A264" s="361"/>
      <c r="B264" s="22" t="s">
        <v>161</v>
      </c>
      <c r="C264" s="78">
        <f t="shared" si="47"/>
        <v>32000</v>
      </c>
      <c r="D264" s="78">
        <v>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32000</v>
      </c>
      <c r="N264" s="78">
        <v>0</v>
      </c>
      <c r="O264" s="79">
        <v>0</v>
      </c>
    </row>
    <row r="265" spans="1:17" ht="20.25" customHeight="1" x14ac:dyDescent="0.15">
      <c r="A265" s="361"/>
      <c r="B265" s="22" t="s">
        <v>186</v>
      </c>
      <c r="C265" s="78">
        <f t="shared" si="47"/>
        <v>36000</v>
      </c>
      <c r="D265" s="230">
        <v>0</v>
      </c>
      <c r="E265" s="230">
        <v>0</v>
      </c>
      <c r="F265" s="230">
        <v>0</v>
      </c>
      <c r="G265" s="230">
        <v>0</v>
      </c>
      <c r="H265" s="230">
        <v>0</v>
      </c>
      <c r="I265" s="230">
        <v>0</v>
      </c>
      <c r="J265" s="230">
        <v>0</v>
      </c>
      <c r="K265" s="230">
        <v>0</v>
      </c>
      <c r="L265" s="230">
        <v>0</v>
      </c>
      <c r="M265" s="230">
        <v>36000</v>
      </c>
      <c r="N265" s="230">
        <v>0</v>
      </c>
      <c r="O265" s="231">
        <v>0</v>
      </c>
    </row>
    <row r="266" spans="1:17" ht="20.25" customHeight="1" x14ac:dyDescent="0.15">
      <c r="A266" s="361"/>
      <c r="B266" s="22" t="s">
        <v>187</v>
      </c>
      <c r="C266" s="78">
        <f t="shared" si="47"/>
        <v>52000</v>
      </c>
      <c r="D266" s="224"/>
      <c r="E266" s="224"/>
      <c r="F266" s="224"/>
      <c r="G266" s="224"/>
      <c r="H266" s="224"/>
      <c r="I266" s="224"/>
      <c r="J266" s="224"/>
      <c r="K266" s="224"/>
      <c r="L266" s="224"/>
      <c r="M266" s="224">
        <v>52000</v>
      </c>
      <c r="N266" s="224"/>
      <c r="O266" s="225"/>
    </row>
    <row r="267" spans="1:17" ht="20.25" customHeight="1" thickBot="1" x14ac:dyDescent="0.2">
      <c r="A267" s="362"/>
      <c r="B267" s="125" t="s">
        <v>116</v>
      </c>
      <c r="C267" s="14">
        <f>C266/C265</f>
        <v>1.4444444444444444</v>
      </c>
      <c r="D267" s="35" t="s">
        <v>62</v>
      </c>
      <c r="E267" s="35" t="s">
        <v>62</v>
      </c>
      <c r="F267" s="35" t="s">
        <v>62</v>
      </c>
      <c r="G267" s="35" t="s">
        <v>62</v>
      </c>
      <c r="H267" s="35" t="s">
        <v>62</v>
      </c>
      <c r="I267" s="35" t="s">
        <v>62</v>
      </c>
      <c r="J267" s="35" t="s">
        <v>62</v>
      </c>
      <c r="K267" s="35" t="s">
        <v>62</v>
      </c>
      <c r="L267" s="35" t="s">
        <v>62</v>
      </c>
      <c r="M267" s="14">
        <f>M266/M265</f>
        <v>1.4444444444444444</v>
      </c>
      <c r="N267" s="35" t="s">
        <v>62</v>
      </c>
      <c r="O267" s="73" t="s">
        <v>62</v>
      </c>
    </row>
    <row r="268" spans="1:17" ht="20.25" customHeight="1" x14ac:dyDescent="0.15">
      <c r="A268" s="360" t="s">
        <v>174</v>
      </c>
      <c r="B268" s="16" t="s">
        <v>80</v>
      </c>
      <c r="C268" s="126">
        <f>SUM(D268:O268)</f>
        <v>30000</v>
      </c>
      <c r="D268" s="127">
        <v>0</v>
      </c>
      <c r="E268" s="127">
        <v>0</v>
      </c>
      <c r="F268" s="127">
        <v>0</v>
      </c>
      <c r="G268" s="127">
        <v>0</v>
      </c>
      <c r="H268" s="127">
        <v>0</v>
      </c>
      <c r="I268" s="127">
        <v>0</v>
      </c>
      <c r="J268" s="127">
        <v>0</v>
      </c>
      <c r="K268" s="127">
        <v>0</v>
      </c>
      <c r="L268" s="127">
        <v>0</v>
      </c>
      <c r="M268" s="127"/>
      <c r="N268" s="127">
        <v>30000</v>
      </c>
      <c r="O268" s="128">
        <v>0</v>
      </c>
      <c r="P268" s="5"/>
      <c r="Q268" s="110"/>
    </row>
    <row r="269" spans="1:17" ht="20.25" customHeight="1" x14ac:dyDescent="0.15">
      <c r="A269" s="361"/>
      <c r="B269" s="22" t="s">
        <v>119</v>
      </c>
      <c r="C269" s="78">
        <f>SUM(D269:O269)</f>
        <v>5000</v>
      </c>
      <c r="D269" s="121">
        <v>0</v>
      </c>
      <c r="E269" s="121">
        <v>0</v>
      </c>
      <c r="F269" s="121">
        <v>0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5000</v>
      </c>
      <c r="O269" s="122">
        <v>0</v>
      </c>
      <c r="P269" s="5"/>
      <c r="Q269" s="110"/>
    </row>
    <row r="270" spans="1:17" ht="20.25" customHeight="1" x14ac:dyDescent="0.15">
      <c r="A270" s="361"/>
      <c r="B270" s="22" t="s">
        <v>138</v>
      </c>
      <c r="C270" s="78">
        <f>SUM(D270:O270)</f>
        <v>7000</v>
      </c>
      <c r="D270" s="121">
        <v>0</v>
      </c>
      <c r="E270" s="121">
        <v>0</v>
      </c>
      <c r="F270" s="121">
        <v>0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7000</v>
      </c>
      <c r="O270" s="122">
        <v>0</v>
      </c>
      <c r="P270" s="5"/>
      <c r="Q270" s="110"/>
    </row>
    <row r="271" spans="1:17" ht="20.25" customHeight="1" x14ac:dyDescent="0.15">
      <c r="A271" s="361"/>
      <c r="B271" s="22" t="s">
        <v>149</v>
      </c>
      <c r="C271" s="78">
        <f t="shared" ref="C271:C272" si="48">SUM(D271:O271)</f>
        <v>0</v>
      </c>
      <c r="D271" s="121">
        <v>0</v>
      </c>
      <c r="E271" s="121">
        <v>0</v>
      </c>
      <c r="F271" s="121">
        <v>0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2">
        <v>0</v>
      </c>
      <c r="P271" s="5"/>
      <c r="Q271" s="110"/>
    </row>
    <row r="272" spans="1:17" ht="20.25" customHeight="1" x14ac:dyDescent="0.15">
      <c r="A272" s="361"/>
      <c r="B272" s="22" t="s">
        <v>155</v>
      </c>
      <c r="C272" s="78">
        <f t="shared" si="48"/>
        <v>0</v>
      </c>
      <c r="D272" s="121">
        <v>0</v>
      </c>
      <c r="E272" s="121">
        <v>0</v>
      </c>
      <c r="F272" s="121">
        <v>0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2">
        <v>0</v>
      </c>
      <c r="P272" s="5"/>
      <c r="Q272" s="110"/>
    </row>
    <row r="273" spans="1:17" ht="20.25" customHeight="1" x14ac:dyDescent="0.15">
      <c r="A273" s="361"/>
      <c r="B273" s="22" t="s">
        <v>161</v>
      </c>
      <c r="C273" s="78">
        <f>SUM(D273:O273)</f>
        <v>6000</v>
      </c>
      <c r="D273" s="121">
        <v>0</v>
      </c>
      <c r="E273" s="121">
        <v>0</v>
      </c>
      <c r="F273" s="121">
        <v>0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6000</v>
      </c>
      <c r="O273" s="122"/>
      <c r="P273" s="5"/>
      <c r="Q273" s="110"/>
    </row>
    <row r="274" spans="1:17" ht="20.25" customHeight="1" x14ac:dyDescent="0.15">
      <c r="A274" s="361"/>
      <c r="B274" s="22" t="s">
        <v>186</v>
      </c>
      <c r="C274" s="78">
        <f t="shared" ref="C274" si="49">SUM(D274:O274)</f>
        <v>2000</v>
      </c>
      <c r="D274" s="230">
        <v>0</v>
      </c>
      <c r="E274" s="230">
        <v>0</v>
      </c>
      <c r="F274" s="230">
        <v>0</v>
      </c>
      <c r="G274" s="230">
        <v>0</v>
      </c>
      <c r="H274" s="230">
        <v>0</v>
      </c>
      <c r="I274" s="230">
        <v>0</v>
      </c>
      <c r="J274" s="230">
        <v>0</v>
      </c>
      <c r="K274" s="230">
        <v>0</v>
      </c>
      <c r="L274" s="230">
        <v>0</v>
      </c>
      <c r="M274" s="230">
        <v>0</v>
      </c>
      <c r="N274" s="230">
        <v>2000</v>
      </c>
      <c r="O274" s="231">
        <v>0</v>
      </c>
      <c r="P274" s="5"/>
      <c r="Q274" s="110"/>
    </row>
    <row r="275" spans="1:17" s="34" customFormat="1" ht="20.25" customHeight="1" thickBot="1" x14ac:dyDescent="0.2">
      <c r="A275" s="379"/>
      <c r="B275" s="6" t="s">
        <v>116</v>
      </c>
      <c r="C275" s="12" t="s">
        <v>176</v>
      </c>
      <c r="D275" s="38" t="s">
        <v>143</v>
      </c>
      <c r="E275" s="38" t="s">
        <v>143</v>
      </c>
      <c r="F275" s="38" t="s">
        <v>143</v>
      </c>
      <c r="G275" s="38" t="s">
        <v>143</v>
      </c>
      <c r="H275" s="38" t="s">
        <v>143</v>
      </c>
      <c r="I275" s="38" t="s">
        <v>143</v>
      </c>
      <c r="J275" s="38" t="s">
        <v>143</v>
      </c>
      <c r="K275" s="38" t="s">
        <v>143</v>
      </c>
      <c r="L275" s="38" t="s">
        <v>143</v>
      </c>
      <c r="M275" s="38" t="s">
        <v>143</v>
      </c>
      <c r="N275" s="12" t="s">
        <v>176</v>
      </c>
      <c r="O275" s="85" t="s">
        <v>143</v>
      </c>
      <c r="P275" s="32"/>
      <c r="Q275" s="33"/>
    </row>
    <row r="276" spans="1:17" ht="20.25" customHeight="1" thickBot="1" x14ac:dyDescent="0.2">
      <c r="A276" s="146" t="s">
        <v>97</v>
      </c>
      <c r="B276" s="18" t="s">
        <v>89</v>
      </c>
      <c r="C276" s="76">
        <f>SUM(D276:O276)</f>
        <v>20000</v>
      </c>
      <c r="D276" s="129">
        <v>0</v>
      </c>
      <c r="E276" s="129">
        <v>0</v>
      </c>
      <c r="F276" s="129">
        <v>0</v>
      </c>
      <c r="G276" s="129">
        <v>0</v>
      </c>
      <c r="H276" s="129">
        <v>10000</v>
      </c>
      <c r="I276" s="129">
        <v>0</v>
      </c>
      <c r="J276" s="129">
        <v>10000</v>
      </c>
      <c r="K276" s="129">
        <v>0</v>
      </c>
      <c r="L276" s="129">
        <v>0</v>
      </c>
      <c r="M276" s="129">
        <v>0</v>
      </c>
      <c r="N276" s="129">
        <v>0</v>
      </c>
      <c r="O276" s="130">
        <v>0</v>
      </c>
      <c r="P276" s="5"/>
      <c r="Q276" s="110"/>
    </row>
    <row r="277" spans="1:17" ht="20.25" customHeight="1" x14ac:dyDescent="0.15">
      <c r="A277" s="363" t="s">
        <v>98</v>
      </c>
      <c r="B277" s="16" t="s">
        <v>89</v>
      </c>
      <c r="C277" s="126">
        <f t="shared" ref="C277:C278" si="50">SUM(D277:O277)</f>
        <v>15000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7">
        <v>0</v>
      </c>
      <c r="J277" s="127">
        <v>0</v>
      </c>
      <c r="K277" s="127">
        <v>0</v>
      </c>
      <c r="L277" s="127">
        <v>15000</v>
      </c>
      <c r="M277" s="127">
        <v>0</v>
      </c>
      <c r="N277" s="127">
        <v>0</v>
      </c>
      <c r="O277" s="128">
        <v>0</v>
      </c>
      <c r="P277" s="5"/>
      <c r="Q277" s="110"/>
    </row>
    <row r="278" spans="1:17" ht="20.25" customHeight="1" x14ac:dyDescent="0.15">
      <c r="A278" s="364"/>
      <c r="B278" s="22" t="s">
        <v>92</v>
      </c>
      <c r="C278" s="78">
        <f t="shared" si="50"/>
        <v>13000</v>
      </c>
      <c r="D278" s="121">
        <v>0</v>
      </c>
      <c r="E278" s="121">
        <v>0</v>
      </c>
      <c r="F278" s="121">
        <v>0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13000</v>
      </c>
      <c r="M278" s="121">
        <v>0</v>
      </c>
      <c r="N278" s="121">
        <v>0</v>
      </c>
      <c r="O278" s="122">
        <v>0</v>
      </c>
      <c r="P278" s="5"/>
      <c r="Q278" s="110"/>
    </row>
    <row r="279" spans="1:17" ht="20.25" customHeight="1" x14ac:dyDescent="0.15">
      <c r="A279" s="364"/>
      <c r="B279" s="22" t="s">
        <v>115</v>
      </c>
      <c r="C279" s="78">
        <f t="shared" ref="C279:C286" si="51">SUM(D279:O279)</f>
        <v>12200</v>
      </c>
      <c r="D279" s="121">
        <v>0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12200</v>
      </c>
      <c r="M279" s="121">
        <v>0</v>
      </c>
      <c r="N279" s="121">
        <v>0</v>
      </c>
      <c r="O279" s="122">
        <v>0</v>
      </c>
      <c r="P279" s="5"/>
      <c r="Q279" s="110"/>
    </row>
    <row r="280" spans="1:17" ht="20.25" customHeight="1" x14ac:dyDescent="0.15">
      <c r="A280" s="364"/>
      <c r="B280" s="22" t="s">
        <v>119</v>
      </c>
      <c r="C280" s="78">
        <f t="shared" si="51"/>
        <v>13000</v>
      </c>
      <c r="D280" s="121">
        <v>0</v>
      </c>
      <c r="E280" s="121">
        <v>0</v>
      </c>
      <c r="F280" s="121">
        <v>0</v>
      </c>
      <c r="G280" s="121">
        <v>0</v>
      </c>
      <c r="H280" s="121">
        <v>0</v>
      </c>
      <c r="I280" s="121">
        <v>0</v>
      </c>
      <c r="J280" s="121">
        <v>0</v>
      </c>
      <c r="K280" s="121">
        <v>0</v>
      </c>
      <c r="L280" s="121">
        <v>13000</v>
      </c>
      <c r="M280" s="121">
        <v>0</v>
      </c>
      <c r="N280" s="121">
        <v>0</v>
      </c>
      <c r="O280" s="122">
        <v>0</v>
      </c>
      <c r="P280" s="5"/>
      <c r="Q280" s="110"/>
    </row>
    <row r="281" spans="1:17" ht="20.25" customHeight="1" x14ac:dyDescent="0.15">
      <c r="A281" s="364"/>
      <c r="B281" s="22" t="s">
        <v>136</v>
      </c>
      <c r="C281" s="78">
        <f t="shared" si="51"/>
        <v>13000</v>
      </c>
      <c r="D281" s="121">
        <v>0</v>
      </c>
      <c r="E281" s="121">
        <v>0</v>
      </c>
      <c r="F281" s="121">
        <v>0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13000</v>
      </c>
      <c r="M281" s="121">
        <v>0</v>
      </c>
      <c r="N281" s="121">
        <v>0</v>
      </c>
      <c r="O281" s="122">
        <v>0</v>
      </c>
      <c r="P281" s="5"/>
      <c r="Q281" s="110"/>
    </row>
    <row r="282" spans="1:17" ht="20.25" customHeight="1" x14ac:dyDescent="0.15">
      <c r="A282" s="364"/>
      <c r="B282" s="22" t="s">
        <v>149</v>
      </c>
      <c r="C282" s="78">
        <f t="shared" si="51"/>
        <v>0</v>
      </c>
      <c r="D282" s="121">
        <v>0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2">
        <v>0</v>
      </c>
      <c r="P282" s="5"/>
      <c r="Q282" s="110"/>
    </row>
    <row r="283" spans="1:17" ht="20.25" customHeight="1" x14ac:dyDescent="0.15">
      <c r="A283" s="364"/>
      <c r="B283" s="22" t="s">
        <v>155</v>
      </c>
      <c r="C283" s="78">
        <f t="shared" si="51"/>
        <v>11</v>
      </c>
      <c r="D283" s="121">
        <v>0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11</v>
      </c>
      <c r="M283" s="121">
        <v>0</v>
      </c>
      <c r="N283" s="121">
        <v>0</v>
      </c>
      <c r="O283" s="122">
        <v>0</v>
      </c>
      <c r="P283" s="5"/>
      <c r="Q283" s="110"/>
    </row>
    <row r="284" spans="1:17" ht="20.25" customHeight="1" x14ac:dyDescent="0.15">
      <c r="A284" s="364"/>
      <c r="B284" s="22" t="s">
        <v>161</v>
      </c>
      <c r="C284" s="78">
        <f t="shared" si="51"/>
        <v>1351</v>
      </c>
      <c r="D284" s="121">
        <v>0</v>
      </c>
      <c r="E284" s="121">
        <v>0</v>
      </c>
      <c r="F284" s="121">
        <v>0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1351</v>
      </c>
      <c r="M284" s="121">
        <v>0</v>
      </c>
      <c r="N284" s="121">
        <v>0</v>
      </c>
      <c r="O284" s="122">
        <v>0</v>
      </c>
      <c r="P284" s="5"/>
      <c r="Q284" s="110"/>
    </row>
    <row r="285" spans="1:17" ht="20.25" customHeight="1" x14ac:dyDescent="0.15">
      <c r="A285" s="364"/>
      <c r="B285" s="22" t="s">
        <v>186</v>
      </c>
      <c r="C285" s="78">
        <f t="shared" si="51"/>
        <v>1906</v>
      </c>
      <c r="D285" s="230">
        <v>0</v>
      </c>
      <c r="E285" s="230">
        <v>0</v>
      </c>
      <c r="F285" s="230">
        <v>0</v>
      </c>
      <c r="G285" s="230">
        <v>0</v>
      </c>
      <c r="H285" s="230">
        <v>0</v>
      </c>
      <c r="I285" s="230">
        <v>0</v>
      </c>
      <c r="J285" s="230">
        <v>0</v>
      </c>
      <c r="K285" s="230">
        <v>0</v>
      </c>
      <c r="L285" s="230">
        <v>1906</v>
      </c>
      <c r="M285" s="230">
        <v>0</v>
      </c>
      <c r="N285" s="230">
        <v>0</v>
      </c>
      <c r="O285" s="231">
        <v>0</v>
      </c>
      <c r="P285" s="5"/>
      <c r="Q285" s="110"/>
    </row>
    <row r="286" spans="1:17" ht="20.25" customHeight="1" x14ac:dyDescent="0.15">
      <c r="A286" s="364"/>
      <c r="B286" s="22" t="s">
        <v>187</v>
      </c>
      <c r="C286" s="78">
        <f t="shared" si="51"/>
        <v>1303</v>
      </c>
      <c r="D286" s="224"/>
      <c r="E286" s="224"/>
      <c r="F286" s="224"/>
      <c r="G286" s="224"/>
      <c r="H286" s="224"/>
      <c r="I286" s="224"/>
      <c r="J286" s="224"/>
      <c r="K286" s="224"/>
      <c r="L286" s="224">
        <v>1303</v>
      </c>
      <c r="M286" s="224"/>
      <c r="N286" s="224"/>
      <c r="O286" s="225"/>
      <c r="P286" s="5"/>
      <c r="Q286" s="110"/>
    </row>
    <row r="287" spans="1:17" ht="20.25" customHeight="1" thickBot="1" x14ac:dyDescent="0.2">
      <c r="A287" s="365"/>
      <c r="B287" s="125" t="s">
        <v>116</v>
      </c>
      <c r="C287" s="14">
        <f>C286/C285</f>
        <v>0.68363064008394547</v>
      </c>
      <c r="D287" s="35" t="s">
        <v>62</v>
      </c>
      <c r="E287" s="35" t="s">
        <v>62</v>
      </c>
      <c r="F287" s="35" t="s">
        <v>62</v>
      </c>
      <c r="G287" s="35" t="s">
        <v>62</v>
      </c>
      <c r="H287" s="35" t="s">
        <v>62</v>
      </c>
      <c r="I287" s="35" t="s">
        <v>62</v>
      </c>
      <c r="J287" s="35" t="s">
        <v>62</v>
      </c>
      <c r="K287" s="35" t="s">
        <v>62</v>
      </c>
      <c r="L287" s="14">
        <f>L286/L285</f>
        <v>0.68363064008394547</v>
      </c>
      <c r="M287" s="35" t="s">
        <v>62</v>
      </c>
      <c r="N287" s="35" t="s">
        <v>62</v>
      </c>
      <c r="O287" s="73" t="s">
        <v>62</v>
      </c>
      <c r="P287" s="5"/>
      <c r="Q287" s="110"/>
    </row>
    <row r="288" spans="1:17" ht="20.25" customHeight="1" x14ac:dyDescent="0.15">
      <c r="A288" s="363" t="s">
        <v>99</v>
      </c>
      <c r="B288" s="16" t="s">
        <v>89</v>
      </c>
      <c r="C288" s="126">
        <f t="shared" ref="C288:C296" si="52">SUM(D288:O288)</f>
        <v>3500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7">
        <v>3500</v>
      </c>
      <c r="J288" s="127">
        <v>0</v>
      </c>
      <c r="K288" s="127">
        <v>0</v>
      </c>
      <c r="L288" s="127">
        <v>0</v>
      </c>
      <c r="M288" s="127">
        <v>0</v>
      </c>
      <c r="N288" s="127">
        <v>0</v>
      </c>
      <c r="O288" s="128">
        <v>0</v>
      </c>
      <c r="P288" s="5"/>
      <c r="Q288" s="110"/>
    </row>
    <row r="289" spans="1:17" ht="20.25" customHeight="1" x14ac:dyDescent="0.15">
      <c r="A289" s="364"/>
      <c r="B289" s="22" t="s">
        <v>92</v>
      </c>
      <c r="C289" s="78">
        <f t="shared" si="52"/>
        <v>1644</v>
      </c>
      <c r="D289" s="121">
        <v>0</v>
      </c>
      <c r="E289" s="121">
        <v>0</v>
      </c>
      <c r="F289" s="121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1644</v>
      </c>
      <c r="N289" s="121">
        <v>0</v>
      </c>
      <c r="O289" s="122">
        <v>0</v>
      </c>
      <c r="P289" s="5"/>
      <c r="Q289" s="110"/>
    </row>
    <row r="290" spans="1:17" ht="20.25" customHeight="1" x14ac:dyDescent="0.15">
      <c r="A290" s="364"/>
      <c r="B290" s="22" t="s">
        <v>115</v>
      </c>
      <c r="C290" s="78">
        <f t="shared" si="52"/>
        <v>1522</v>
      </c>
      <c r="D290" s="121">
        <v>0</v>
      </c>
      <c r="E290" s="121">
        <v>0</v>
      </c>
      <c r="F290" s="121">
        <v>0</v>
      </c>
      <c r="G290" s="121">
        <v>0</v>
      </c>
      <c r="H290" s="121">
        <v>0</v>
      </c>
      <c r="I290" s="121">
        <v>1522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2">
        <v>0</v>
      </c>
      <c r="P290" s="5"/>
      <c r="Q290" s="110"/>
    </row>
    <row r="291" spans="1:17" ht="20.25" customHeight="1" x14ac:dyDescent="0.15">
      <c r="A291" s="364"/>
      <c r="B291" s="22" t="s">
        <v>119</v>
      </c>
      <c r="C291" s="78">
        <f t="shared" si="52"/>
        <v>1701</v>
      </c>
      <c r="D291" s="121">
        <v>0</v>
      </c>
      <c r="E291" s="121">
        <v>0</v>
      </c>
      <c r="F291" s="121">
        <v>0</v>
      </c>
      <c r="G291" s="121">
        <v>0</v>
      </c>
      <c r="H291" s="121">
        <v>0</v>
      </c>
      <c r="I291" s="121">
        <v>1701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2">
        <v>0</v>
      </c>
      <c r="P291" s="5"/>
      <c r="Q291" s="110"/>
    </row>
    <row r="292" spans="1:17" ht="20.25" customHeight="1" x14ac:dyDescent="0.15">
      <c r="A292" s="364"/>
      <c r="B292" s="22" t="s">
        <v>138</v>
      </c>
      <c r="C292" s="78">
        <f t="shared" si="52"/>
        <v>2187</v>
      </c>
      <c r="D292" s="121">
        <v>0</v>
      </c>
      <c r="E292" s="121">
        <v>0</v>
      </c>
      <c r="F292" s="121">
        <v>0</v>
      </c>
      <c r="G292" s="121">
        <v>0</v>
      </c>
      <c r="H292" s="121">
        <v>0</v>
      </c>
      <c r="I292" s="121">
        <v>2187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2">
        <v>0</v>
      </c>
      <c r="P292" s="5"/>
      <c r="Q292" s="110"/>
    </row>
    <row r="293" spans="1:17" ht="20.25" customHeight="1" x14ac:dyDescent="0.15">
      <c r="A293" s="364"/>
      <c r="B293" s="22" t="s">
        <v>149</v>
      </c>
      <c r="C293" s="78">
        <f t="shared" si="52"/>
        <v>0</v>
      </c>
      <c r="D293" s="121">
        <v>0</v>
      </c>
      <c r="E293" s="121">
        <v>0</v>
      </c>
      <c r="F293" s="121">
        <v>0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2">
        <v>0</v>
      </c>
      <c r="P293" s="5"/>
      <c r="Q293" s="110"/>
    </row>
    <row r="294" spans="1:17" ht="20.25" customHeight="1" x14ac:dyDescent="0.15">
      <c r="A294" s="364"/>
      <c r="B294" s="22" t="s">
        <v>155</v>
      </c>
      <c r="C294" s="78">
        <f t="shared" si="52"/>
        <v>0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9">
        <v>0</v>
      </c>
      <c r="P294" s="5"/>
      <c r="Q294" s="110"/>
    </row>
    <row r="295" spans="1:17" ht="20.25" customHeight="1" x14ac:dyDescent="0.15">
      <c r="A295" s="364"/>
      <c r="B295" s="22" t="s">
        <v>161</v>
      </c>
      <c r="C295" s="78">
        <f t="shared" si="52"/>
        <v>2397</v>
      </c>
      <c r="D295" s="121">
        <v>0</v>
      </c>
      <c r="E295" s="121">
        <v>0</v>
      </c>
      <c r="F295" s="121">
        <v>0</v>
      </c>
      <c r="G295" s="121">
        <v>0</v>
      </c>
      <c r="H295" s="121">
        <v>0</v>
      </c>
      <c r="I295" s="121">
        <v>2397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2">
        <v>0</v>
      </c>
      <c r="P295" s="5"/>
      <c r="Q295" s="110"/>
    </row>
    <row r="296" spans="1:17" ht="20.25" customHeight="1" x14ac:dyDescent="0.15">
      <c r="A296" s="364"/>
      <c r="B296" s="22" t="s">
        <v>186</v>
      </c>
      <c r="C296" s="78">
        <f t="shared" si="52"/>
        <v>1605</v>
      </c>
      <c r="D296" s="230">
        <v>0</v>
      </c>
      <c r="E296" s="230">
        <v>0</v>
      </c>
      <c r="F296" s="230">
        <v>0</v>
      </c>
      <c r="G296" s="230">
        <v>0</v>
      </c>
      <c r="H296" s="230">
        <v>0</v>
      </c>
      <c r="I296" s="230">
        <v>1605</v>
      </c>
      <c r="J296" s="230">
        <v>0</v>
      </c>
      <c r="K296" s="230">
        <v>0</v>
      </c>
      <c r="L296" s="230">
        <v>0</v>
      </c>
      <c r="M296" s="230">
        <v>0</v>
      </c>
      <c r="N296" s="230">
        <v>0</v>
      </c>
      <c r="O296" s="231">
        <v>0</v>
      </c>
      <c r="P296" s="5"/>
      <c r="Q296" s="110"/>
    </row>
    <row r="297" spans="1:17" ht="20.25" customHeight="1" thickBot="1" x14ac:dyDescent="0.2">
      <c r="A297" s="365"/>
      <c r="B297" s="125" t="s">
        <v>116</v>
      </c>
      <c r="C297" s="14" t="s">
        <v>176</v>
      </c>
      <c r="D297" s="35" t="s">
        <v>62</v>
      </c>
      <c r="E297" s="35" t="s">
        <v>62</v>
      </c>
      <c r="F297" s="35" t="s">
        <v>62</v>
      </c>
      <c r="G297" s="35" t="s">
        <v>62</v>
      </c>
      <c r="H297" s="35" t="s">
        <v>62</v>
      </c>
      <c r="I297" s="14" t="s">
        <v>176</v>
      </c>
      <c r="J297" s="35" t="s">
        <v>62</v>
      </c>
      <c r="K297" s="35" t="s">
        <v>62</v>
      </c>
      <c r="L297" s="35" t="s">
        <v>62</v>
      </c>
      <c r="M297" s="35" t="s">
        <v>62</v>
      </c>
      <c r="N297" s="35" t="s">
        <v>62</v>
      </c>
      <c r="O297" s="73" t="s">
        <v>62</v>
      </c>
      <c r="P297" s="5"/>
      <c r="Q297" s="110"/>
    </row>
    <row r="298" spans="1:17" ht="20.25" customHeight="1" x14ac:dyDescent="0.15">
      <c r="A298" s="363" t="s">
        <v>100</v>
      </c>
      <c r="B298" s="16" t="s">
        <v>89</v>
      </c>
      <c r="C298" s="126">
        <f>SUM(D298:O298)</f>
        <v>4500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7">
        <v>0</v>
      </c>
      <c r="J298" s="127">
        <v>0</v>
      </c>
      <c r="K298" s="127">
        <v>4500</v>
      </c>
      <c r="L298" s="127">
        <v>0</v>
      </c>
      <c r="M298" s="127">
        <v>0</v>
      </c>
      <c r="N298" s="127">
        <v>0</v>
      </c>
      <c r="O298" s="128">
        <v>0</v>
      </c>
      <c r="P298" s="5"/>
      <c r="Q298" s="110"/>
    </row>
    <row r="299" spans="1:17" ht="20.25" customHeight="1" x14ac:dyDescent="0.15">
      <c r="A299" s="364"/>
      <c r="B299" s="22" t="s">
        <v>92</v>
      </c>
      <c r="C299" s="78">
        <f>SUM(D299:O299)</f>
        <v>6000</v>
      </c>
      <c r="D299" s="121">
        <v>0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6000</v>
      </c>
      <c r="L299" s="121">
        <v>0</v>
      </c>
      <c r="M299" s="121">
        <v>0</v>
      </c>
      <c r="N299" s="121">
        <v>0</v>
      </c>
      <c r="O299" s="122">
        <v>0</v>
      </c>
      <c r="P299" s="5"/>
      <c r="Q299" s="110"/>
    </row>
    <row r="300" spans="1:17" ht="20.25" customHeight="1" x14ac:dyDescent="0.15">
      <c r="A300" s="364"/>
      <c r="B300" s="22" t="s">
        <v>115</v>
      </c>
      <c r="C300" s="78">
        <f>SUM(D300:O300)</f>
        <v>7000</v>
      </c>
      <c r="D300" s="121">
        <v>0</v>
      </c>
      <c r="E300" s="121">
        <v>0</v>
      </c>
      <c r="F300" s="121">
        <v>0</v>
      </c>
      <c r="G300" s="121">
        <v>0</v>
      </c>
      <c r="H300" s="121">
        <v>0</v>
      </c>
      <c r="I300" s="121">
        <v>0</v>
      </c>
      <c r="J300" s="121">
        <v>0</v>
      </c>
      <c r="K300" s="121">
        <v>7000</v>
      </c>
      <c r="L300" s="121">
        <v>0</v>
      </c>
      <c r="M300" s="121">
        <v>0</v>
      </c>
      <c r="N300" s="121">
        <v>0</v>
      </c>
      <c r="O300" s="122">
        <v>0</v>
      </c>
      <c r="P300" s="5"/>
      <c r="Q300" s="110"/>
    </row>
    <row r="301" spans="1:17" ht="20.25" customHeight="1" x14ac:dyDescent="0.15">
      <c r="A301" s="364"/>
      <c r="B301" s="22" t="s">
        <v>119</v>
      </c>
      <c r="C301" s="78">
        <f>SUM(D301:O301)</f>
        <v>6000</v>
      </c>
      <c r="D301" s="121">
        <v>0</v>
      </c>
      <c r="E301" s="121">
        <v>0</v>
      </c>
      <c r="F301" s="121">
        <v>0</v>
      </c>
      <c r="G301" s="121">
        <v>0</v>
      </c>
      <c r="H301" s="121">
        <v>0</v>
      </c>
      <c r="I301" s="121">
        <v>0</v>
      </c>
      <c r="J301" s="121">
        <v>0</v>
      </c>
      <c r="K301" s="121">
        <v>6000</v>
      </c>
      <c r="L301" s="121">
        <v>0</v>
      </c>
      <c r="M301" s="121">
        <v>0</v>
      </c>
      <c r="N301" s="121">
        <v>0</v>
      </c>
      <c r="O301" s="122">
        <v>0</v>
      </c>
      <c r="P301" s="5"/>
      <c r="Q301" s="110"/>
    </row>
    <row r="302" spans="1:17" ht="20.25" customHeight="1" x14ac:dyDescent="0.15">
      <c r="A302" s="364"/>
      <c r="B302" s="22" t="s">
        <v>136</v>
      </c>
      <c r="C302" s="78">
        <f>SUM(D302:O302)</f>
        <v>6300</v>
      </c>
      <c r="D302" s="121">
        <v>0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6300</v>
      </c>
      <c r="L302" s="121">
        <v>0</v>
      </c>
      <c r="M302" s="121">
        <v>0</v>
      </c>
      <c r="N302" s="121">
        <v>0</v>
      </c>
      <c r="O302" s="122">
        <v>0</v>
      </c>
      <c r="P302" s="5"/>
      <c r="Q302" s="110"/>
    </row>
    <row r="303" spans="1:17" ht="20.25" customHeight="1" x14ac:dyDescent="0.15">
      <c r="A303" s="364"/>
      <c r="B303" s="22" t="s">
        <v>149</v>
      </c>
      <c r="C303" s="78">
        <v>0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9">
        <v>0</v>
      </c>
      <c r="P303" s="5"/>
      <c r="Q303" s="110"/>
    </row>
    <row r="304" spans="1:17" ht="20.25" customHeight="1" x14ac:dyDescent="0.15">
      <c r="A304" s="364"/>
      <c r="B304" s="22" t="s">
        <v>155</v>
      </c>
      <c r="C304" s="78">
        <v>0</v>
      </c>
      <c r="D304" s="78">
        <v>0</v>
      </c>
      <c r="E304" s="78">
        <v>0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9">
        <v>0</v>
      </c>
      <c r="P304" s="5"/>
      <c r="Q304" s="110"/>
    </row>
    <row r="305" spans="1:17" ht="20.25" customHeight="1" x14ac:dyDescent="0.15">
      <c r="A305" s="364"/>
      <c r="B305" s="22" t="s">
        <v>161</v>
      </c>
      <c r="C305" s="78">
        <f t="shared" ref="C305:C307" si="53">SUM(D305:O305)</f>
        <v>2000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2000</v>
      </c>
      <c r="L305" s="78">
        <v>0</v>
      </c>
      <c r="M305" s="78">
        <v>0</v>
      </c>
      <c r="N305" s="78">
        <v>0</v>
      </c>
      <c r="O305" s="79">
        <v>0</v>
      </c>
      <c r="P305" s="5"/>
      <c r="Q305" s="110"/>
    </row>
    <row r="306" spans="1:17" ht="20.25" customHeight="1" x14ac:dyDescent="0.15">
      <c r="A306" s="364"/>
      <c r="B306" s="22" t="s">
        <v>186</v>
      </c>
      <c r="C306" s="78">
        <f t="shared" si="53"/>
        <v>4000</v>
      </c>
      <c r="D306" s="230">
        <v>0</v>
      </c>
      <c r="E306" s="230">
        <v>0</v>
      </c>
      <c r="F306" s="230">
        <v>0</v>
      </c>
      <c r="G306" s="230">
        <v>0</v>
      </c>
      <c r="H306" s="230">
        <v>0</v>
      </c>
      <c r="I306" s="230">
        <v>0</v>
      </c>
      <c r="J306" s="230">
        <v>0</v>
      </c>
      <c r="K306" s="230">
        <v>4000</v>
      </c>
      <c r="L306" s="230">
        <v>0</v>
      </c>
      <c r="M306" s="230">
        <v>0</v>
      </c>
      <c r="N306" s="230">
        <v>0</v>
      </c>
      <c r="O306" s="231">
        <v>0</v>
      </c>
      <c r="P306" s="5"/>
      <c r="Q306" s="110"/>
    </row>
    <row r="307" spans="1:17" ht="20.25" customHeight="1" x14ac:dyDescent="0.15">
      <c r="A307" s="364"/>
      <c r="B307" s="22" t="s">
        <v>187</v>
      </c>
      <c r="C307" s="78">
        <f t="shared" si="53"/>
        <v>4000</v>
      </c>
      <c r="D307" s="224"/>
      <c r="E307" s="224"/>
      <c r="F307" s="224"/>
      <c r="G307" s="224"/>
      <c r="H307" s="224"/>
      <c r="I307" s="224"/>
      <c r="J307" s="224"/>
      <c r="K307" s="239">
        <v>4000</v>
      </c>
      <c r="L307" s="224"/>
      <c r="M307" s="224"/>
      <c r="N307" s="224"/>
      <c r="O307" s="225"/>
      <c r="P307" s="5"/>
      <c r="Q307" s="110"/>
    </row>
    <row r="308" spans="1:17" ht="20.25" customHeight="1" thickBot="1" x14ac:dyDescent="0.2">
      <c r="A308" s="365"/>
      <c r="B308" s="125" t="s">
        <v>116</v>
      </c>
      <c r="C308" s="14">
        <f>C307/C306</f>
        <v>1</v>
      </c>
      <c r="D308" s="35" t="s">
        <v>62</v>
      </c>
      <c r="E308" s="35" t="s">
        <v>62</v>
      </c>
      <c r="F308" s="35" t="s">
        <v>62</v>
      </c>
      <c r="G308" s="35" t="s">
        <v>62</v>
      </c>
      <c r="H308" s="35" t="s">
        <v>62</v>
      </c>
      <c r="I308" s="35" t="s">
        <v>62</v>
      </c>
      <c r="J308" s="35" t="s">
        <v>62</v>
      </c>
      <c r="K308" s="14">
        <f>K307/K306</f>
        <v>1</v>
      </c>
      <c r="L308" s="35" t="s">
        <v>62</v>
      </c>
      <c r="M308" s="35" t="s">
        <v>62</v>
      </c>
      <c r="N308" s="35" t="s">
        <v>62</v>
      </c>
      <c r="O308" s="73" t="s">
        <v>62</v>
      </c>
      <c r="P308" s="5"/>
      <c r="Q308" s="110"/>
    </row>
    <row r="309" spans="1:17" ht="20.25" customHeight="1" x14ac:dyDescent="0.15">
      <c r="A309" s="363" t="s">
        <v>102</v>
      </c>
      <c r="B309" s="16" t="s">
        <v>92</v>
      </c>
      <c r="C309" s="126">
        <f>SUM(D309:O309)</f>
        <v>6582</v>
      </c>
      <c r="D309" s="127">
        <v>0</v>
      </c>
      <c r="E309" s="127">
        <v>0</v>
      </c>
      <c r="F309" s="127">
        <v>0</v>
      </c>
      <c r="G309" s="127">
        <v>0</v>
      </c>
      <c r="H309" s="127">
        <v>2000</v>
      </c>
      <c r="I309" s="127">
        <v>1200</v>
      </c>
      <c r="J309" s="127">
        <v>1200</v>
      </c>
      <c r="K309" s="127">
        <v>300</v>
      </c>
      <c r="L309" s="127">
        <v>882</v>
      </c>
      <c r="M309" s="127">
        <v>1000</v>
      </c>
      <c r="N309" s="127">
        <v>0</v>
      </c>
      <c r="O309" s="128">
        <v>0</v>
      </c>
      <c r="P309" s="5"/>
      <c r="Q309" s="110"/>
    </row>
    <row r="310" spans="1:17" ht="20.25" customHeight="1" x14ac:dyDescent="0.15">
      <c r="A310" s="364"/>
      <c r="B310" s="22" t="s">
        <v>115</v>
      </c>
      <c r="C310" s="78">
        <f>SUM(D310:O310)</f>
        <v>1611</v>
      </c>
      <c r="D310" s="121">
        <v>0</v>
      </c>
      <c r="E310" s="121">
        <v>0</v>
      </c>
      <c r="F310" s="121">
        <v>0</v>
      </c>
      <c r="G310" s="121">
        <v>0</v>
      </c>
      <c r="H310" s="121">
        <v>0</v>
      </c>
      <c r="I310" s="121">
        <v>0</v>
      </c>
      <c r="J310" s="121">
        <v>90</v>
      </c>
      <c r="K310" s="121">
        <v>800</v>
      </c>
      <c r="L310" s="121">
        <v>636</v>
      </c>
      <c r="M310" s="121">
        <v>0</v>
      </c>
      <c r="N310" s="121">
        <v>0</v>
      </c>
      <c r="O310" s="122">
        <v>85</v>
      </c>
      <c r="P310" s="5"/>
      <c r="Q310" s="110"/>
    </row>
    <row r="311" spans="1:17" ht="20.25" customHeight="1" x14ac:dyDescent="0.15">
      <c r="A311" s="364"/>
      <c r="B311" s="22" t="s">
        <v>119</v>
      </c>
      <c r="C311" s="78">
        <f>SUM(D311:O311)</f>
        <v>1718</v>
      </c>
      <c r="D311" s="121">
        <v>0</v>
      </c>
      <c r="E311" s="121">
        <v>0</v>
      </c>
      <c r="F311" s="121">
        <v>0</v>
      </c>
      <c r="G311" s="121">
        <v>0</v>
      </c>
      <c r="H311" s="121">
        <v>553</v>
      </c>
      <c r="I311" s="121">
        <v>0</v>
      </c>
      <c r="J311" s="121">
        <v>0</v>
      </c>
      <c r="K311" s="121">
        <v>0</v>
      </c>
      <c r="L311" s="121">
        <v>1165</v>
      </c>
      <c r="M311" s="121">
        <v>0</v>
      </c>
      <c r="N311" s="121">
        <v>0</v>
      </c>
      <c r="O311" s="122">
        <v>0</v>
      </c>
      <c r="P311" s="5"/>
      <c r="Q311" s="110"/>
    </row>
    <row r="312" spans="1:17" ht="20.25" customHeight="1" x14ac:dyDescent="0.15">
      <c r="A312" s="364"/>
      <c r="B312" s="22" t="s">
        <v>136</v>
      </c>
      <c r="C312" s="78">
        <f>SUM(D312:O312)</f>
        <v>1827</v>
      </c>
      <c r="D312" s="121">
        <v>0</v>
      </c>
      <c r="E312" s="121">
        <v>0</v>
      </c>
      <c r="F312" s="121">
        <v>0</v>
      </c>
      <c r="G312" s="121">
        <v>0</v>
      </c>
      <c r="H312" s="121">
        <v>621</v>
      </c>
      <c r="I312" s="121">
        <v>0</v>
      </c>
      <c r="J312" s="121">
        <v>1206</v>
      </c>
      <c r="K312" s="121">
        <v>0</v>
      </c>
      <c r="L312" s="121">
        <v>0</v>
      </c>
      <c r="M312" s="121">
        <v>0</v>
      </c>
      <c r="N312" s="121">
        <v>0</v>
      </c>
      <c r="O312" s="122">
        <v>0</v>
      </c>
      <c r="P312" s="5"/>
      <c r="Q312" s="110"/>
    </row>
    <row r="313" spans="1:17" ht="20.25" customHeight="1" x14ac:dyDescent="0.15">
      <c r="A313" s="364"/>
      <c r="B313" s="22" t="s">
        <v>149</v>
      </c>
      <c r="C313" s="78">
        <f>SUM(D313:O313)</f>
        <v>329</v>
      </c>
      <c r="D313" s="121">
        <v>0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308</v>
      </c>
      <c r="L313" s="121">
        <v>0</v>
      </c>
      <c r="M313" s="121">
        <v>21</v>
      </c>
      <c r="N313" s="121">
        <v>0</v>
      </c>
      <c r="O313" s="122">
        <v>0</v>
      </c>
      <c r="P313" s="5"/>
      <c r="Q313" s="110"/>
    </row>
    <row r="314" spans="1:17" ht="20.25" customHeight="1" x14ac:dyDescent="0.15">
      <c r="A314" s="364"/>
      <c r="B314" s="22" t="s">
        <v>155</v>
      </c>
      <c r="C314" s="78">
        <f t="shared" ref="C314:C317" si="54">SUM(D314:O314)</f>
        <v>95</v>
      </c>
      <c r="D314" s="205">
        <v>0</v>
      </c>
      <c r="E314" s="205">
        <v>0</v>
      </c>
      <c r="F314" s="205">
        <v>0</v>
      </c>
      <c r="G314" s="205">
        <v>0</v>
      </c>
      <c r="H314" s="205">
        <v>0</v>
      </c>
      <c r="I314" s="205">
        <v>0</v>
      </c>
      <c r="J314" s="205">
        <v>0</v>
      </c>
      <c r="K314" s="205">
        <v>0</v>
      </c>
      <c r="L314" s="205">
        <v>0</v>
      </c>
      <c r="M314" s="205">
        <v>58</v>
      </c>
      <c r="N314" s="205">
        <v>37</v>
      </c>
      <c r="O314" s="241">
        <v>0</v>
      </c>
      <c r="P314" s="5"/>
      <c r="Q314" s="110"/>
    </row>
    <row r="315" spans="1:17" ht="20.25" customHeight="1" x14ac:dyDescent="0.15">
      <c r="A315" s="364"/>
      <c r="B315" s="22" t="s">
        <v>161</v>
      </c>
      <c r="C315" s="78">
        <f t="shared" si="54"/>
        <v>0</v>
      </c>
      <c r="D315" s="121">
        <v>0</v>
      </c>
      <c r="E315" s="121">
        <v>0</v>
      </c>
      <c r="F315" s="121">
        <v>0</v>
      </c>
      <c r="G315" s="121">
        <v>0</v>
      </c>
      <c r="H315" s="121">
        <v>0</v>
      </c>
      <c r="I315" s="121">
        <v>0</v>
      </c>
      <c r="J315" s="121">
        <v>0</v>
      </c>
      <c r="K315" s="121">
        <v>0</v>
      </c>
      <c r="L315" s="121">
        <v>0</v>
      </c>
      <c r="M315" s="121">
        <v>0</v>
      </c>
      <c r="N315" s="121">
        <v>0</v>
      </c>
      <c r="O315" s="122">
        <v>0</v>
      </c>
      <c r="P315" s="5"/>
      <c r="Q315" s="110"/>
    </row>
    <row r="316" spans="1:17" ht="20.25" customHeight="1" x14ac:dyDescent="0.15">
      <c r="A316" s="364"/>
      <c r="B316" s="22" t="s">
        <v>186</v>
      </c>
      <c r="C316" s="78">
        <f t="shared" si="54"/>
        <v>0</v>
      </c>
      <c r="D316" s="240">
        <v>0</v>
      </c>
      <c r="E316" s="240">
        <v>0</v>
      </c>
      <c r="F316" s="240">
        <v>0</v>
      </c>
      <c r="G316" s="240">
        <v>0</v>
      </c>
      <c r="H316" s="240">
        <v>0</v>
      </c>
      <c r="I316" s="240">
        <v>0</v>
      </c>
      <c r="J316" s="240">
        <v>0</v>
      </c>
      <c r="K316" s="240">
        <v>0</v>
      </c>
      <c r="L316" s="240">
        <v>0</v>
      </c>
      <c r="M316" s="240">
        <v>0</v>
      </c>
      <c r="N316" s="240">
        <v>0</v>
      </c>
      <c r="O316" s="242">
        <v>0</v>
      </c>
      <c r="P316" s="5"/>
      <c r="Q316" s="110"/>
    </row>
    <row r="317" spans="1:17" ht="20.25" customHeight="1" x14ac:dyDescent="0.15">
      <c r="A317" s="364"/>
      <c r="B317" s="22" t="s">
        <v>187</v>
      </c>
      <c r="C317" s="78">
        <f t="shared" si="54"/>
        <v>0</v>
      </c>
      <c r="D317" s="121">
        <v>0</v>
      </c>
      <c r="E317" s="121">
        <v>0</v>
      </c>
      <c r="F317" s="121">
        <v>0</v>
      </c>
      <c r="G317" s="121">
        <v>0</v>
      </c>
      <c r="H317" s="121">
        <v>0</v>
      </c>
      <c r="I317" s="121">
        <v>0</v>
      </c>
      <c r="J317" s="121">
        <v>0</v>
      </c>
      <c r="K317" s="121">
        <v>0</v>
      </c>
      <c r="L317" s="121">
        <v>0</v>
      </c>
      <c r="M317" s="121">
        <v>0</v>
      </c>
      <c r="N317" s="121">
        <v>0</v>
      </c>
      <c r="O317" s="122">
        <v>0</v>
      </c>
      <c r="P317" s="5"/>
      <c r="Q317" s="110"/>
    </row>
    <row r="318" spans="1:17" ht="20.25" customHeight="1" thickBot="1" x14ac:dyDescent="0.2">
      <c r="A318" s="372"/>
      <c r="B318" s="6" t="s">
        <v>116</v>
      </c>
      <c r="C318" s="38" t="s">
        <v>62</v>
      </c>
      <c r="D318" s="38" t="s">
        <v>62</v>
      </c>
      <c r="E318" s="38" t="s">
        <v>62</v>
      </c>
      <c r="F318" s="38" t="s">
        <v>62</v>
      </c>
      <c r="G318" s="38" t="s">
        <v>62</v>
      </c>
      <c r="H318" s="38" t="s">
        <v>62</v>
      </c>
      <c r="I318" s="38" t="s">
        <v>62</v>
      </c>
      <c r="J318" s="38" t="s">
        <v>62</v>
      </c>
      <c r="K318" s="38" t="s">
        <v>62</v>
      </c>
      <c r="L318" s="38" t="s">
        <v>62</v>
      </c>
      <c r="M318" s="38" t="s">
        <v>62</v>
      </c>
      <c r="N318" s="38" t="s">
        <v>62</v>
      </c>
      <c r="O318" s="85" t="s">
        <v>62</v>
      </c>
      <c r="P318" s="5"/>
      <c r="Q318" s="110"/>
    </row>
    <row r="319" spans="1:17" ht="20.25" customHeight="1" thickBot="1" x14ac:dyDescent="0.2">
      <c r="A319" s="147" t="s">
        <v>111</v>
      </c>
      <c r="B319" s="213" t="s">
        <v>92</v>
      </c>
      <c r="C319" s="135">
        <f>SUM(D319:O319)</f>
        <v>38443</v>
      </c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38443</v>
      </c>
      <c r="K319" s="136">
        <v>0</v>
      </c>
      <c r="L319" s="136">
        <v>0</v>
      </c>
      <c r="M319" s="136">
        <v>0</v>
      </c>
      <c r="N319" s="136">
        <v>0</v>
      </c>
      <c r="O319" s="137">
        <v>0</v>
      </c>
      <c r="P319" s="5"/>
      <c r="Q319" s="110"/>
    </row>
    <row r="320" spans="1:17" ht="19.5" customHeight="1" x14ac:dyDescent="0.15">
      <c r="A320" s="148" t="s">
        <v>163</v>
      </c>
      <c r="B320" s="16" t="s">
        <v>115</v>
      </c>
      <c r="C320" s="145">
        <f>SUM(D320:O320)</f>
        <v>225000</v>
      </c>
      <c r="D320" s="127">
        <v>0</v>
      </c>
      <c r="E320" s="127">
        <v>0</v>
      </c>
      <c r="F320" s="127">
        <v>0</v>
      </c>
      <c r="G320" s="127">
        <v>0</v>
      </c>
      <c r="H320" s="127">
        <v>0</v>
      </c>
      <c r="I320" s="127">
        <v>0</v>
      </c>
      <c r="J320" s="127">
        <v>0</v>
      </c>
      <c r="K320" s="127">
        <v>225000</v>
      </c>
      <c r="L320" s="127">
        <v>0</v>
      </c>
      <c r="M320" s="127">
        <v>0</v>
      </c>
      <c r="N320" s="127">
        <v>0</v>
      </c>
      <c r="O320" s="128">
        <v>0</v>
      </c>
      <c r="P320" s="5"/>
      <c r="Q320" s="110"/>
    </row>
    <row r="321" spans="1:17" ht="19.5" customHeight="1" x14ac:dyDescent="0.15">
      <c r="A321" s="146"/>
      <c r="B321" s="27" t="s">
        <v>119</v>
      </c>
      <c r="C321" s="80">
        <f>SUM(D321:O321)</f>
        <v>8066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4033</v>
      </c>
      <c r="L321" s="123">
        <v>4033</v>
      </c>
      <c r="M321" s="123">
        <v>0</v>
      </c>
      <c r="N321" s="123">
        <v>0</v>
      </c>
      <c r="O321" s="122">
        <v>0</v>
      </c>
      <c r="P321" s="5"/>
      <c r="Q321" s="110"/>
    </row>
    <row r="322" spans="1:17" ht="19.5" customHeight="1" x14ac:dyDescent="0.15">
      <c r="A322" s="146"/>
      <c r="B322" s="27" t="s">
        <v>136</v>
      </c>
      <c r="C322" s="80">
        <f>SUM(D322:O322)</f>
        <v>442426</v>
      </c>
      <c r="D322" s="151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171666</v>
      </c>
      <c r="L322" s="123">
        <v>270760</v>
      </c>
      <c r="M322" s="123">
        <v>0</v>
      </c>
      <c r="N322" s="123">
        <v>0</v>
      </c>
      <c r="O322" s="124">
        <v>0</v>
      </c>
      <c r="P322" s="5"/>
      <c r="Q322" s="110"/>
    </row>
    <row r="323" spans="1:17" ht="19.5" customHeight="1" x14ac:dyDescent="0.15">
      <c r="A323" s="146"/>
      <c r="B323" s="27" t="s">
        <v>149</v>
      </c>
      <c r="C323" s="80">
        <f t="shared" ref="C323:C327" si="55">SUM(D323:O323)</f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0</v>
      </c>
      <c r="O323" s="124">
        <v>0</v>
      </c>
      <c r="P323" s="5"/>
      <c r="Q323" s="110"/>
    </row>
    <row r="324" spans="1:17" ht="19.5" customHeight="1" x14ac:dyDescent="0.15">
      <c r="A324" s="146"/>
      <c r="B324" s="27" t="s">
        <v>155</v>
      </c>
      <c r="C324" s="80">
        <f t="shared" si="55"/>
        <v>86154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28783</v>
      </c>
      <c r="K324" s="151">
        <v>57371</v>
      </c>
      <c r="L324" s="151">
        <v>0</v>
      </c>
      <c r="M324" s="151">
        <v>0</v>
      </c>
      <c r="N324" s="151">
        <v>0</v>
      </c>
      <c r="O324" s="124">
        <v>0</v>
      </c>
      <c r="P324" s="5"/>
      <c r="Q324" s="110"/>
    </row>
    <row r="325" spans="1:17" ht="19.5" customHeight="1" x14ac:dyDescent="0.15">
      <c r="A325" s="146"/>
      <c r="B325" s="27" t="s">
        <v>161</v>
      </c>
      <c r="C325" s="80">
        <f t="shared" si="55"/>
        <v>120633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28361</v>
      </c>
      <c r="L325" s="151">
        <v>77371</v>
      </c>
      <c r="M325" s="151">
        <v>14901</v>
      </c>
      <c r="N325" s="151">
        <v>0</v>
      </c>
      <c r="O325" s="124">
        <v>0</v>
      </c>
      <c r="P325" s="5"/>
      <c r="Q325" s="110"/>
    </row>
    <row r="326" spans="1:17" ht="19.5" customHeight="1" x14ac:dyDescent="0.15">
      <c r="A326" s="146"/>
      <c r="B326" s="27" t="s">
        <v>186</v>
      </c>
      <c r="C326" s="80">
        <f t="shared" si="55"/>
        <v>0</v>
      </c>
      <c r="D326" s="151">
        <v>0</v>
      </c>
      <c r="E326" s="151">
        <v>0</v>
      </c>
      <c r="F326" s="151">
        <v>0</v>
      </c>
      <c r="G326" s="151">
        <v>0</v>
      </c>
      <c r="H326" s="151">
        <v>0</v>
      </c>
      <c r="I326" s="151">
        <v>0</v>
      </c>
      <c r="J326" s="151">
        <v>0</v>
      </c>
      <c r="K326" s="151">
        <v>0</v>
      </c>
      <c r="L326" s="151">
        <v>0</v>
      </c>
      <c r="M326" s="151">
        <v>0</v>
      </c>
      <c r="N326" s="151">
        <v>0</v>
      </c>
      <c r="O326" s="151">
        <v>0</v>
      </c>
      <c r="P326" s="5"/>
      <c r="Q326" s="110"/>
    </row>
    <row r="327" spans="1:17" ht="19.5" customHeight="1" x14ac:dyDescent="0.15">
      <c r="A327" s="146"/>
      <c r="B327" s="27" t="s">
        <v>187</v>
      </c>
      <c r="C327" s="80">
        <f t="shared" si="55"/>
        <v>0</v>
      </c>
      <c r="D327" s="151">
        <v>0</v>
      </c>
      <c r="E327" s="151">
        <v>0</v>
      </c>
      <c r="F327" s="151">
        <v>0</v>
      </c>
      <c r="G327" s="151">
        <v>0</v>
      </c>
      <c r="H327" s="151">
        <v>0</v>
      </c>
      <c r="I327" s="151">
        <v>0</v>
      </c>
      <c r="J327" s="151">
        <v>0</v>
      </c>
      <c r="K327" s="151">
        <v>0</v>
      </c>
      <c r="L327" s="151">
        <v>0</v>
      </c>
      <c r="M327" s="151">
        <v>0</v>
      </c>
      <c r="N327" s="151">
        <v>0</v>
      </c>
      <c r="O327" s="151">
        <v>0</v>
      </c>
      <c r="P327" s="5"/>
      <c r="Q327" s="110"/>
    </row>
    <row r="328" spans="1:17" ht="20.25" customHeight="1" thickBot="1" x14ac:dyDescent="0.2">
      <c r="A328" s="147"/>
      <c r="B328" s="6" t="s">
        <v>116</v>
      </c>
      <c r="C328" s="38" t="s">
        <v>62</v>
      </c>
      <c r="D328" s="38" t="s">
        <v>62</v>
      </c>
      <c r="E328" s="38" t="s">
        <v>62</v>
      </c>
      <c r="F328" s="38" t="s">
        <v>62</v>
      </c>
      <c r="G328" s="38" t="s">
        <v>62</v>
      </c>
      <c r="H328" s="38" t="s">
        <v>62</v>
      </c>
      <c r="I328" s="38" t="s">
        <v>62</v>
      </c>
      <c r="J328" s="38" t="s">
        <v>62</v>
      </c>
      <c r="K328" s="38" t="s">
        <v>62</v>
      </c>
      <c r="L328" s="38" t="s">
        <v>62</v>
      </c>
      <c r="M328" s="38" t="s">
        <v>62</v>
      </c>
      <c r="N328" s="38" t="s">
        <v>62</v>
      </c>
      <c r="O328" s="85" t="s">
        <v>62</v>
      </c>
      <c r="P328" s="5"/>
      <c r="Q328" s="110"/>
    </row>
    <row r="329" spans="1:17" ht="20.25" customHeight="1" thickBot="1" x14ac:dyDescent="0.2">
      <c r="A329" s="146" t="s">
        <v>110</v>
      </c>
      <c r="B329" s="18" t="s">
        <v>92</v>
      </c>
      <c r="C329" s="145">
        <f>SUM(D329:O329)</f>
        <v>100000</v>
      </c>
      <c r="D329" s="129">
        <v>0</v>
      </c>
      <c r="E329" s="129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100000</v>
      </c>
      <c r="O329" s="130">
        <v>0</v>
      </c>
      <c r="P329" s="5"/>
      <c r="Q329" s="110"/>
    </row>
    <row r="330" spans="1:17" ht="20.25" customHeight="1" x14ac:dyDescent="0.15">
      <c r="A330" s="385" t="s">
        <v>122</v>
      </c>
      <c r="B330" s="16" t="s">
        <v>119</v>
      </c>
      <c r="C330" s="126">
        <f t="shared" ref="C330:C352" si="56">SUM(D330:O330)</f>
        <v>1051530</v>
      </c>
      <c r="D330" s="127">
        <v>20779</v>
      </c>
      <c r="E330" s="127">
        <v>21764</v>
      </c>
      <c r="F330" s="127">
        <v>37962</v>
      </c>
      <c r="G330" s="127">
        <v>74993</v>
      </c>
      <c r="H330" s="127">
        <v>105362</v>
      </c>
      <c r="I330" s="127">
        <v>100973</v>
      </c>
      <c r="J330" s="127">
        <v>144092</v>
      </c>
      <c r="K330" s="127">
        <v>162195</v>
      </c>
      <c r="L330" s="127">
        <v>120226</v>
      </c>
      <c r="M330" s="127">
        <v>96359</v>
      </c>
      <c r="N330" s="127">
        <v>86321</v>
      </c>
      <c r="O330" s="128">
        <v>80504</v>
      </c>
      <c r="P330" s="5"/>
      <c r="Q330" s="110"/>
    </row>
    <row r="331" spans="1:17" ht="20.25" customHeight="1" x14ac:dyDescent="0.15">
      <c r="A331" s="386"/>
      <c r="B331" s="22" t="s">
        <v>136</v>
      </c>
      <c r="C331" s="78">
        <f t="shared" si="56"/>
        <v>1204927</v>
      </c>
      <c r="D331" s="121">
        <v>61060</v>
      </c>
      <c r="E331" s="121">
        <v>60992</v>
      </c>
      <c r="F331" s="121">
        <v>86815</v>
      </c>
      <c r="G331" s="121">
        <v>104167</v>
      </c>
      <c r="H331" s="121">
        <v>129762</v>
      </c>
      <c r="I331" s="121">
        <v>108327</v>
      </c>
      <c r="J331" s="121">
        <v>109322</v>
      </c>
      <c r="K331" s="121">
        <v>165509</v>
      </c>
      <c r="L331" s="121">
        <v>113963</v>
      </c>
      <c r="M331" s="121">
        <v>84445</v>
      </c>
      <c r="N331" s="121">
        <v>93969</v>
      </c>
      <c r="O331" s="122">
        <v>86596</v>
      </c>
      <c r="P331" s="5"/>
      <c r="Q331" s="110"/>
    </row>
    <row r="332" spans="1:17" ht="20.25" customHeight="1" x14ac:dyDescent="0.15">
      <c r="A332" s="386"/>
      <c r="B332" s="22" t="s">
        <v>149</v>
      </c>
      <c r="C332" s="78">
        <f t="shared" si="56"/>
        <v>1089095</v>
      </c>
      <c r="D332" s="121">
        <v>97840</v>
      </c>
      <c r="E332" s="121">
        <v>69836</v>
      </c>
      <c r="F332" s="121">
        <v>78569</v>
      </c>
      <c r="G332" s="121">
        <v>44559</v>
      </c>
      <c r="H332" s="121">
        <v>69029</v>
      </c>
      <c r="I332" s="121">
        <v>88998</v>
      </c>
      <c r="J332" s="121">
        <v>97096</v>
      </c>
      <c r="K332" s="121">
        <v>137071</v>
      </c>
      <c r="L332" s="121">
        <v>118527</v>
      </c>
      <c r="M332" s="121">
        <v>109822</v>
      </c>
      <c r="N332" s="121">
        <v>106898</v>
      </c>
      <c r="O332" s="122">
        <v>70850</v>
      </c>
      <c r="P332" s="5"/>
      <c r="Q332" s="110"/>
    </row>
    <row r="333" spans="1:17" ht="20.25" customHeight="1" x14ac:dyDescent="0.15">
      <c r="A333" s="386"/>
      <c r="B333" s="22" t="s">
        <v>155</v>
      </c>
      <c r="C333" s="78">
        <f t="shared" si="56"/>
        <v>1151989</v>
      </c>
      <c r="D333" s="121">
        <v>54724</v>
      </c>
      <c r="E333" s="121">
        <v>63020</v>
      </c>
      <c r="F333" s="121">
        <v>76609</v>
      </c>
      <c r="G333" s="121">
        <v>69099</v>
      </c>
      <c r="H333" s="121">
        <v>105878</v>
      </c>
      <c r="I333" s="121">
        <v>103770</v>
      </c>
      <c r="J333" s="121">
        <v>111981</v>
      </c>
      <c r="K333" s="121">
        <v>133660</v>
      </c>
      <c r="L333" s="121">
        <v>112157</v>
      </c>
      <c r="M333" s="121">
        <v>119214</v>
      </c>
      <c r="N333" s="121">
        <v>113700</v>
      </c>
      <c r="O333" s="122">
        <v>88177</v>
      </c>
      <c r="P333" s="5"/>
      <c r="Q333" s="110"/>
    </row>
    <row r="334" spans="1:17" ht="20.25" customHeight="1" x14ac:dyDescent="0.15">
      <c r="A334" s="386"/>
      <c r="B334" s="22" t="s">
        <v>161</v>
      </c>
      <c r="C334" s="78">
        <f t="shared" si="56"/>
        <v>1274757</v>
      </c>
      <c r="D334" s="121">
        <v>63957</v>
      </c>
      <c r="E334" s="121">
        <v>53343</v>
      </c>
      <c r="F334" s="121">
        <v>74049</v>
      </c>
      <c r="G334" s="121">
        <v>95612</v>
      </c>
      <c r="H334" s="121">
        <v>136011</v>
      </c>
      <c r="I334" s="121">
        <v>110296</v>
      </c>
      <c r="J334" s="121">
        <v>117038</v>
      </c>
      <c r="K334" s="121">
        <v>162735</v>
      </c>
      <c r="L334" s="121">
        <v>133517</v>
      </c>
      <c r="M334" s="121">
        <v>131465</v>
      </c>
      <c r="N334" s="121">
        <v>105909</v>
      </c>
      <c r="O334" s="122">
        <v>90825</v>
      </c>
      <c r="P334" s="5"/>
      <c r="Q334" s="110"/>
    </row>
    <row r="335" spans="1:17" ht="20.25" customHeight="1" x14ac:dyDescent="0.15">
      <c r="A335" s="386"/>
      <c r="B335" s="22" t="s">
        <v>186</v>
      </c>
      <c r="C335" s="78">
        <f t="shared" si="56"/>
        <v>1442136</v>
      </c>
      <c r="D335" s="230">
        <v>72706</v>
      </c>
      <c r="E335" s="230">
        <v>73830</v>
      </c>
      <c r="F335" s="230">
        <v>119073</v>
      </c>
      <c r="G335" s="230">
        <v>107820</v>
      </c>
      <c r="H335" s="230">
        <v>141091</v>
      </c>
      <c r="I335" s="230">
        <v>107666</v>
      </c>
      <c r="J335" s="230">
        <v>145419</v>
      </c>
      <c r="K335" s="230">
        <v>183692</v>
      </c>
      <c r="L335" s="230">
        <v>128942</v>
      </c>
      <c r="M335" s="230">
        <v>136372</v>
      </c>
      <c r="N335" s="230">
        <v>122478</v>
      </c>
      <c r="O335" s="231">
        <v>103047</v>
      </c>
      <c r="P335" s="5"/>
      <c r="Q335" s="110"/>
    </row>
    <row r="336" spans="1:17" ht="20.25" customHeight="1" x14ac:dyDescent="0.15">
      <c r="A336" s="386"/>
      <c r="B336" s="22" t="s">
        <v>187</v>
      </c>
      <c r="C336" s="78">
        <f t="shared" si="56"/>
        <v>1397499</v>
      </c>
      <c r="D336" s="243">
        <v>78910</v>
      </c>
      <c r="E336" s="243">
        <v>81817</v>
      </c>
      <c r="F336" s="243">
        <v>85095</v>
      </c>
      <c r="G336" s="243">
        <v>112816</v>
      </c>
      <c r="H336" s="243">
        <v>141889</v>
      </c>
      <c r="I336" s="243">
        <v>130576</v>
      </c>
      <c r="J336" s="243">
        <v>122039</v>
      </c>
      <c r="K336" s="243">
        <v>172007</v>
      </c>
      <c r="L336" s="243">
        <v>132479</v>
      </c>
      <c r="M336" s="243">
        <v>133916</v>
      </c>
      <c r="N336" s="243">
        <v>110453</v>
      </c>
      <c r="O336" s="244">
        <v>95502</v>
      </c>
      <c r="P336" s="5"/>
      <c r="Q336" s="110"/>
    </row>
    <row r="337" spans="1:17" ht="20.25" customHeight="1" thickBot="1" x14ac:dyDescent="0.2">
      <c r="A337" s="387"/>
      <c r="B337" s="125" t="s">
        <v>116</v>
      </c>
      <c r="C337" s="14">
        <f>C336/C335</f>
        <v>0.96904799547338116</v>
      </c>
      <c r="D337" s="14">
        <f t="shared" ref="D337:O337" si="57">D336/D335</f>
        <v>1.0853299590130112</v>
      </c>
      <c r="E337" s="14">
        <f t="shared" si="57"/>
        <v>1.1081809562508464</v>
      </c>
      <c r="F337" s="14">
        <f t="shared" si="57"/>
        <v>0.71464563755007438</v>
      </c>
      <c r="G337" s="14">
        <f t="shared" si="57"/>
        <v>1.0463364867371545</v>
      </c>
      <c r="H337" s="14">
        <f t="shared" si="57"/>
        <v>1.0056559241907705</v>
      </c>
      <c r="I337" s="14">
        <f t="shared" si="57"/>
        <v>1.2127876952798469</v>
      </c>
      <c r="J337" s="14">
        <f t="shared" si="57"/>
        <v>0.83922321017198576</v>
      </c>
      <c r="K337" s="14">
        <f t="shared" si="57"/>
        <v>0.93638808440215138</v>
      </c>
      <c r="L337" s="14">
        <f t="shared" si="57"/>
        <v>1.0274309379410898</v>
      </c>
      <c r="M337" s="14">
        <f t="shared" si="57"/>
        <v>0.98199043791980756</v>
      </c>
      <c r="N337" s="14">
        <f t="shared" si="57"/>
        <v>0.9018191022061105</v>
      </c>
      <c r="O337" s="15">
        <f t="shared" si="57"/>
        <v>0.92678098343474336</v>
      </c>
      <c r="P337" s="5"/>
      <c r="Q337" s="110"/>
    </row>
    <row r="338" spans="1:17" ht="20.25" customHeight="1" x14ac:dyDescent="0.15">
      <c r="A338" s="363" t="s">
        <v>123</v>
      </c>
      <c r="B338" s="16" t="s">
        <v>119</v>
      </c>
      <c r="C338" s="126">
        <f t="shared" si="56"/>
        <v>23925</v>
      </c>
      <c r="D338" s="127">
        <v>0</v>
      </c>
      <c r="E338" s="127">
        <v>0</v>
      </c>
      <c r="F338" s="127">
        <v>0</v>
      </c>
      <c r="G338" s="127">
        <v>0</v>
      </c>
      <c r="H338" s="127">
        <v>0</v>
      </c>
      <c r="I338" s="127">
        <v>0</v>
      </c>
      <c r="J338" s="127">
        <v>0</v>
      </c>
      <c r="K338" s="127">
        <v>0</v>
      </c>
      <c r="L338" s="127">
        <v>6538</v>
      </c>
      <c r="M338" s="127">
        <v>8489</v>
      </c>
      <c r="N338" s="127">
        <v>4858</v>
      </c>
      <c r="O338" s="128">
        <v>4040</v>
      </c>
      <c r="P338" s="5"/>
      <c r="Q338" s="110"/>
    </row>
    <row r="339" spans="1:17" s="153" customFormat="1" ht="20.25" customHeight="1" x14ac:dyDescent="0.15">
      <c r="A339" s="364"/>
      <c r="B339" s="22" t="s">
        <v>136</v>
      </c>
      <c r="C339" s="78">
        <f t="shared" si="56"/>
        <v>122699</v>
      </c>
      <c r="D339" s="121">
        <v>3086</v>
      </c>
      <c r="E339" s="121">
        <v>3945</v>
      </c>
      <c r="F339" s="121">
        <v>4387</v>
      </c>
      <c r="G339" s="121">
        <v>10482</v>
      </c>
      <c r="H339" s="121">
        <v>14392</v>
      </c>
      <c r="I339" s="121">
        <v>11696</v>
      </c>
      <c r="J339" s="121">
        <v>11545</v>
      </c>
      <c r="K339" s="121">
        <v>21643</v>
      </c>
      <c r="L339" s="121">
        <v>16020</v>
      </c>
      <c r="M339" s="121">
        <v>7878</v>
      </c>
      <c r="N339" s="121">
        <v>11033</v>
      </c>
      <c r="O339" s="122">
        <v>6592</v>
      </c>
      <c r="P339" s="5"/>
      <c r="Q339" s="152"/>
    </row>
    <row r="340" spans="1:17" s="153" customFormat="1" ht="20.25" customHeight="1" x14ac:dyDescent="0.15">
      <c r="A340" s="364"/>
      <c r="B340" s="22" t="s">
        <v>149</v>
      </c>
      <c r="C340" s="78">
        <f t="shared" si="56"/>
        <v>52524</v>
      </c>
      <c r="D340" s="121">
        <v>5028</v>
      </c>
      <c r="E340" s="121">
        <v>6560</v>
      </c>
      <c r="F340" s="121">
        <v>3559</v>
      </c>
      <c r="G340" s="121">
        <v>1425</v>
      </c>
      <c r="H340" s="121">
        <v>1216</v>
      </c>
      <c r="I340" s="121">
        <v>2531</v>
      </c>
      <c r="J340" s="121">
        <v>3366</v>
      </c>
      <c r="K340" s="121">
        <v>5456</v>
      </c>
      <c r="L340" s="121">
        <v>7448</v>
      </c>
      <c r="M340" s="121">
        <v>5530</v>
      </c>
      <c r="N340" s="121">
        <v>5387</v>
      </c>
      <c r="O340" s="122">
        <v>5018</v>
      </c>
      <c r="P340" s="5"/>
      <c r="Q340" s="152"/>
    </row>
    <row r="341" spans="1:17" s="153" customFormat="1" ht="20.25" customHeight="1" x14ac:dyDescent="0.15">
      <c r="A341" s="364"/>
      <c r="B341" s="22" t="s">
        <v>155</v>
      </c>
      <c r="C341" s="78">
        <f t="shared" si="56"/>
        <v>62795</v>
      </c>
      <c r="D341" s="121">
        <v>3534</v>
      </c>
      <c r="E341" s="121">
        <v>3739</v>
      </c>
      <c r="F341" s="121">
        <v>4802</v>
      </c>
      <c r="G341" s="121">
        <v>4231</v>
      </c>
      <c r="H341" s="121">
        <v>5198</v>
      </c>
      <c r="I341" s="121">
        <v>5590</v>
      </c>
      <c r="J341" s="121">
        <v>5151</v>
      </c>
      <c r="K341" s="121">
        <v>5418</v>
      </c>
      <c r="L341" s="121">
        <v>4456</v>
      </c>
      <c r="M341" s="121">
        <v>8500</v>
      </c>
      <c r="N341" s="121">
        <v>8557</v>
      </c>
      <c r="O341" s="122">
        <v>3619</v>
      </c>
      <c r="P341" s="5"/>
      <c r="Q341" s="152"/>
    </row>
    <row r="342" spans="1:17" s="153" customFormat="1" ht="20.25" customHeight="1" x14ac:dyDescent="0.15">
      <c r="A342" s="364"/>
      <c r="B342" s="22" t="s">
        <v>161</v>
      </c>
      <c r="C342" s="78">
        <f t="shared" si="56"/>
        <v>10092</v>
      </c>
      <c r="D342" s="121">
        <v>718</v>
      </c>
      <c r="E342" s="121">
        <v>632</v>
      </c>
      <c r="F342" s="121">
        <v>760</v>
      </c>
      <c r="G342" s="121">
        <v>728</v>
      </c>
      <c r="H342" s="121">
        <v>913</v>
      </c>
      <c r="I342" s="121">
        <v>976</v>
      </c>
      <c r="J342" s="121">
        <v>734</v>
      </c>
      <c r="K342" s="121">
        <v>315</v>
      </c>
      <c r="L342" s="121">
        <v>1412</v>
      </c>
      <c r="M342" s="121">
        <v>1248</v>
      </c>
      <c r="N342" s="121">
        <v>841</v>
      </c>
      <c r="O342" s="122">
        <v>815</v>
      </c>
      <c r="P342" s="5"/>
      <c r="Q342" s="152"/>
    </row>
    <row r="343" spans="1:17" s="153" customFormat="1" ht="20.25" customHeight="1" x14ac:dyDescent="0.15">
      <c r="A343" s="364"/>
      <c r="B343" s="22" t="s">
        <v>186</v>
      </c>
      <c r="C343" s="78">
        <f t="shared" si="56"/>
        <v>139526</v>
      </c>
      <c r="D343" s="230">
        <v>6260</v>
      </c>
      <c r="E343" s="230">
        <v>9018</v>
      </c>
      <c r="F343" s="230">
        <v>11990</v>
      </c>
      <c r="G343" s="230">
        <v>9864</v>
      </c>
      <c r="H343" s="230">
        <v>8980</v>
      </c>
      <c r="I343" s="230">
        <v>10083</v>
      </c>
      <c r="J343" s="230">
        <v>12789</v>
      </c>
      <c r="K343" s="230">
        <v>30362</v>
      </c>
      <c r="L343" s="230">
        <v>11075</v>
      </c>
      <c r="M343" s="230">
        <v>12162</v>
      </c>
      <c r="N343" s="230">
        <v>10323</v>
      </c>
      <c r="O343" s="231">
        <v>6620</v>
      </c>
      <c r="P343" s="5"/>
      <c r="Q343" s="152"/>
    </row>
    <row r="344" spans="1:17" s="153" customFormat="1" ht="20.25" customHeight="1" x14ac:dyDescent="0.15">
      <c r="A344" s="364"/>
      <c r="B344" s="22" t="s">
        <v>187</v>
      </c>
      <c r="C344" s="78">
        <f t="shared" si="56"/>
        <v>129562</v>
      </c>
      <c r="D344" s="243">
        <v>7732</v>
      </c>
      <c r="E344" s="243">
        <v>5737</v>
      </c>
      <c r="F344" s="243">
        <v>7193</v>
      </c>
      <c r="G344" s="243">
        <v>12535</v>
      </c>
      <c r="H344" s="243">
        <v>16761</v>
      </c>
      <c r="I344" s="243">
        <v>12019</v>
      </c>
      <c r="J344" s="243">
        <v>8914</v>
      </c>
      <c r="K344" s="243">
        <v>22914</v>
      </c>
      <c r="L344" s="243">
        <v>9044</v>
      </c>
      <c r="M344" s="243">
        <v>11556</v>
      </c>
      <c r="N344" s="243">
        <v>9144</v>
      </c>
      <c r="O344" s="244">
        <v>6013</v>
      </c>
      <c r="P344" s="5"/>
      <c r="Q344" s="152"/>
    </row>
    <row r="345" spans="1:17" ht="20.25" customHeight="1" thickBot="1" x14ac:dyDescent="0.2">
      <c r="A345" s="365"/>
      <c r="B345" s="125" t="s">
        <v>116</v>
      </c>
      <c r="C345" s="14">
        <f>C344/C343</f>
        <v>0.92858678669208605</v>
      </c>
      <c r="D345" s="14">
        <f t="shared" ref="D345:O345" si="58">D344/D343</f>
        <v>1.2351437699680512</v>
      </c>
      <c r="E345" s="14">
        <f t="shared" si="58"/>
        <v>0.63617210024395654</v>
      </c>
      <c r="F345" s="14">
        <f t="shared" si="58"/>
        <v>0.59991659716430357</v>
      </c>
      <c r="G345" s="14">
        <f t="shared" si="58"/>
        <v>1.2707826439578265</v>
      </c>
      <c r="H345" s="14">
        <f t="shared" si="58"/>
        <v>1.8664810690423164</v>
      </c>
      <c r="I345" s="14">
        <f t="shared" si="58"/>
        <v>1.1920063473172666</v>
      </c>
      <c r="J345" s="14">
        <f t="shared" si="58"/>
        <v>0.69700523887716004</v>
      </c>
      <c r="K345" s="14">
        <f t="shared" si="58"/>
        <v>0.75469336670838549</v>
      </c>
      <c r="L345" s="14">
        <f t="shared" si="58"/>
        <v>0.81661399548532732</v>
      </c>
      <c r="M345" s="14">
        <f t="shared" si="58"/>
        <v>0.95017266896891961</v>
      </c>
      <c r="N345" s="14">
        <f t="shared" si="58"/>
        <v>0.88578901482127292</v>
      </c>
      <c r="O345" s="15">
        <f t="shared" si="58"/>
        <v>0.90830815709969792</v>
      </c>
      <c r="P345" s="5"/>
      <c r="Q345" s="110"/>
    </row>
    <row r="346" spans="1:17" ht="20.25" customHeight="1" x14ac:dyDescent="0.15">
      <c r="A346" s="363" t="s">
        <v>124</v>
      </c>
      <c r="B346" s="16" t="s">
        <v>119</v>
      </c>
      <c r="C346" s="126">
        <f t="shared" si="56"/>
        <v>11284</v>
      </c>
      <c r="D346" s="127">
        <v>172</v>
      </c>
      <c r="E346" s="127">
        <v>542</v>
      </c>
      <c r="F346" s="127">
        <v>654</v>
      </c>
      <c r="G346" s="127">
        <v>347</v>
      </c>
      <c r="H346" s="127">
        <v>498</v>
      </c>
      <c r="I346" s="127">
        <v>836</v>
      </c>
      <c r="J346" s="127">
        <v>1665</v>
      </c>
      <c r="K346" s="127">
        <v>2161</v>
      </c>
      <c r="L346" s="127">
        <v>1830</v>
      </c>
      <c r="M346" s="127">
        <v>1315</v>
      </c>
      <c r="N346" s="127">
        <v>994</v>
      </c>
      <c r="O346" s="128">
        <v>270</v>
      </c>
      <c r="P346" s="5"/>
      <c r="Q346" s="110"/>
    </row>
    <row r="347" spans="1:17" s="153" customFormat="1" ht="20.25" customHeight="1" x14ac:dyDescent="0.15">
      <c r="A347" s="364"/>
      <c r="B347" s="22" t="s">
        <v>136</v>
      </c>
      <c r="C347" s="78">
        <f t="shared" si="56"/>
        <v>20281</v>
      </c>
      <c r="D347" s="121">
        <v>245</v>
      </c>
      <c r="E347" s="121">
        <v>709</v>
      </c>
      <c r="F347" s="121">
        <v>717</v>
      </c>
      <c r="G347" s="121">
        <v>2543</v>
      </c>
      <c r="H347" s="121">
        <v>1018</v>
      </c>
      <c r="I347" s="121">
        <v>861</v>
      </c>
      <c r="J347" s="121">
        <v>890</v>
      </c>
      <c r="K347" s="121">
        <v>5105</v>
      </c>
      <c r="L347" s="121">
        <v>5846</v>
      </c>
      <c r="M347" s="121">
        <v>1140</v>
      </c>
      <c r="N347" s="121">
        <v>897</v>
      </c>
      <c r="O347" s="122">
        <v>310</v>
      </c>
      <c r="P347" s="5"/>
      <c r="Q347" s="152"/>
    </row>
    <row r="348" spans="1:17" s="153" customFormat="1" ht="20.25" customHeight="1" x14ac:dyDescent="0.15">
      <c r="A348" s="364"/>
      <c r="B348" s="22" t="s">
        <v>148</v>
      </c>
      <c r="C348" s="78">
        <f t="shared" si="56"/>
        <v>3280</v>
      </c>
      <c r="D348" s="121">
        <v>439</v>
      </c>
      <c r="E348" s="121">
        <v>178</v>
      </c>
      <c r="F348" s="121">
        <v>8</v>
      </c>
      <c r="G348" s="121">
        <v>0</v>
      </c>
      <c r="H348" s="121">
        <v>0</v>
      </c>
      <c r="I348" s="121">
        <v>218</v>
      </c>
      <c r="J348" s="121">
        <v>301</v>
      </c>
      <c r="K348" s="121">
        <v>241</v>
      </c>
      <c r="L348" s="121">
        <v>495</v>
      </c>
      <c r="M348" s="121">
        <v>324</v>
      </c>
      <c r="N348" s="121">
        <v>473</v>
      </c>
      <c r="O348" s="122">
        <v>603</v>
      </c>
      <c r="P348" s="5"/>
      <c r="Q348" s="152"/>
    </row>
    <row r="349" spans="1:17" s="153" customFormat="1" ht="20.25" customHeight="1" x14ac:dyDescent="0.15">
      <c r="A349" s="364"/>
      <c r="B349" s="22" t="s">
        <v>155</v>
      </c>
      <c r="C349" s="78">
        <f t="shared" si="56"/>
        <v>13648</v>
      </c>
      <c r="D349" s="121">
        <v>293</v>
      </c>
      <c r="E349" s="121">
        <v>295</v>
      </c>
      <c r="F349" s="121">
        <v>1544</v>
      </c>
      <c r="G349" s="121">
        <v>249</v>
      </c>
      <c r="H349" s="121">
        <v>346</v>
      </c>
      <c r="I349" s="121">
        <v>459</v>
      </c>
      <c r="J349" s="121">
        <v>820</v>
      </c>
      <c r="K349" s="121">
        <v>2404</v>
      </c>
      <c r="L349" s="121">
        <v>3778</v>
      </c>
      <c r="M349" s="121">
        <v>2002</v>
      </c>
      <c r="N349" s="121">
        <v>1119</v>
      </c>
      <c r="O349" s="122">
        <v>339</v>
      </c>
      <c r="P349" s="5"/>
      <c r="Q349" s="152"/>
    </row>
    <row r="350" spans="1:17" s="153" customFormat="1" ht="20.25" customHeight="1" x14ac:dyDescent="0.15">
      <c r="A350" s="364"/>
      <c r="B350" s="22" t="s">
        <v>161</v>
      </c>
      <c r="C350" s="78">
        <f t="shared" si="56"/>
        <v>9753</v>
      </c>
      <c r="D350" s="121">
        <v>254</v>
      </c>
      <c r="E350" s="121">
        <v>788</v>
      </c>
      <c r="F350" s="121">
        <v>399</v>
      </c>
      <c r="G350" s="121">
        <v>264</v>
      </c>
      <c r="H350" s="121">
        <v>337</v>
      </c>
      <c r="I350" s="121">
        <v>365</v>
      </c>
      <c r="J350" s="121">
        <v>235</v>
      </c>
      <c r="K350" s="121">
        <v>1491</v>
      </c>
      <c r="L350" s="121">
        <v>3202</v>
      </c>
      <c r="M350" s="121">
        <v>1382</v>
      </c>
      <c r="N350" s="121">
        <v>853</v>
      </c>
      <c r="O350" s="122">
        <v>183</v>
      </c>
      <c r="P350" s="5"/>
      <c r="Q350" s="152"/>
    </row>
    <row r="351" spans="1:17" s="153" customFormat="1" ht="20.25" customHeight="1" x14ac:dyDescent="0.15">
      <c r="A351" s="364"/>
      <c r="B351" s="22" t="s">
        <v>186</v>
      </c>
      <c r="C351" s="78">
        <f t="shared" si="56"/>
        <v>9741</v>
      </c>
      <c r="D351" s="235">
        <v>421</v>
      </c>
      <c r="E351" s="235">
        <v>596</v>
      </c>
      <c r="F351" s="235">
        <v>1032</v>
      </c>
      <c r="G351" s="235">
        <v>509</v>
      </c>
      <c r="H351" s="235">
        <v>430</v>
      </c>
      <c r="I351" s="235">
        <v>348</v>
      </c>
      <c r="J351" s="235">
        <v>977</v>
      </c>
      <c r="K351" s="235">
        <v>1201</v>
      </c>
      <c r="L351" s="235">
        <v>1746</v>
      </c>
      <c r="M351" s="235">
        <v>1222</v>
      </c>
      <c r="N351" s="235">
        <v>951</v>
      </c>
      <c r="O351" s="237">
        <v>308</v>
      </c>
      <c r="P351" s="5"/>
      <c r="Q351" s="152"/>
    </row>
    <row r="352" spans="1:17" s="153" customFormat="1" ht="20.25" customHeight="1" x14ac:dyDescent="0.15">
      <c r="A352" s="364"/>
      <c r="B352" s="22" t="s">
        <v>187</v>
      </c>
      <c r="C352" s="78">
        <f t="shared" si="56"/>
        <v>8553</v>
      </c>
      <c r="D352" s="235">
        <v>494</v>
      </c>
      <c r="E352" s="235">
        <v>765</v>
      </c>
      <c r="F352" s="235">
        <v>534</v>
      </c>
      <c r="G352" s="235">
        <v>680</v>
      </c>
      <c r="H352" s="235">
        <v>977</v>
      </c>
      <c r="I352" s="235">
        <v>300</v>
      </c>
      <c r="J352" s="235">
        <v>359</v>
      </c>
      <c r="K352" s="235">
        <v>679</v>
      </c>
      <c r="L352" s="235">
        <v>712</v>
      </c>
      <c r="M352" s="235">
        <v>1321</v>
      </c>
      <c r="N352" s="235">
        <v>1390</v>
      </c>
      <c r="O352" s="237">
        <v>342</v>
      </c>
      <c r="P352" s="5"/>
      <c r="Q352" s="152"/>
    </row>
    <row r="353" spans="1:17" s="34" customFormat="1" ht="20.25" customHeight="1" thickBot="1" x14ac:dyDescent="0.2">
      <c r="A353" s="365"/>
      <c r="B353" s="125" t="s">
        <v>116</v>
      </c>
      <c r="C353" s="14">
        <f>C352/C351</f>
        <v>0.87804126886356637</v>
      </c>
      <c r="D353" s="14">
        <f t="shared" ref="D353:O353" si="59">D352/D351</f>
        <v>1.173396674584323</v>
      </c>
      <c r="E353" s="14">
        <f t="shared" si="59"/>
        <v>1.2835570469798658</v>
      </c>
      <c r="F353" s="14">
        <f t="shared" si="59"/>
        <v>0.51744186046511631</v>
      </c>
      <c r="G353" s="14">
        <f t="shared" si="59"/>
        <v>1.3359528487229861</v>
      </c>
      <c r="H353" s="14">
        <f t="shared" si="59"/>
        <v>2.2720930232558141</v>
      </c>
      <c r="I353" s="14">
        <f t="shared" si="59"/>
        <v>0.86206896551724133</v>
      </c>
      <c r="J353" s="14">
        <f t="shared" si="59"/>
        <v>0.36745138178096215</v>
      </c>
      <c r="K353" s="14">
        <f t="shared" si="59"/>
        <v>0.56536219816819322</v>
      </c>
      <c r="L353" s="14">
        <f t="shared" si="59"/>
        <v>0.40778923253150057</v>
      </c>
      <c r="M353" s="14">
        <f t="shared" si="59"/>
        <v>1.0810147299509001</v>
      </c>
      <c r="N353" s="14">
        <f t="shared" si="59"/>
        <v>1.4616193480546793</v>
      </c>
      <c r="O353" s="15">
        <f t="shared" si="59"/>
        <v>1.1103896103896105</v>
      </c>
      <c r="P353" s="32"/>
      <c r="Q353" s="33"/>
    </row>
    <row r="354" spans="1:17" ht="20.25" customHeight="1" x14ac:dyDescent="0.15">
      <c r="A354" s="363" t="s">
        <v>125</v>
      </c>
      <c r="B354" s="16" t="s">
        <v>119</v>
      </c>
      <c r="C354" s="126">
        <f>SUM(D354:O354)</f>
        <v>419</v>
      </c>
      <c r="D354" s="127">
        <v>0</v>
      </c>
      <c r="E354" s="127">
        <v>0</v>
      </c>
      <c r="F354" s="127">
        <v>0</v>
      </c>
      <c r="G354" s="127">
        <v>0</v>
      </c>
      <c r="H354" s="127">
        <v>0</v>
      </c>
      <c r="I354" s="127">
        <v>0</v>
      </c>
      <c r="J354" s="127">
        <v>55</v>
      </c>
      <c r="K354" s="127">
        <v>176</v>
      </c>
      <c r="L354" s="127">
        <v>109</v>
      </c>
      <c r="M354" s="127">
        <v>79</v>
      </c>
      <c r="N354" s="127">
        <v>0</v>
      </c>
      <c r="O354" s="128">
        <v>0</v>
      </c>
      <c r="P354" s="5"/>
      <c r="Q354" s="110"/>
    </row>
    <row r="355" spans="1:17" s="153" customFormat="1" ht="20.25" customHeight="1" x14ac:dyDescent="0.15">
      <c r="A355" s="364"/>
      <c r="B355" s="22" t="s">
        <v>136</v>
      </c>
      <c r="C355" s="78">
        <f>SUM(D355:O355)</f>
        <v>940</v>
      </c>
      <c r="D355" s="121">
        <v>0</v>
      </c>
      <c r="E355" s="121">
        <v>0</v>
      </c>
      <c r="F355" s="121">
        <v>0</v>
      </c>
      <c r="G355" s="121">
        <v>112</v>
      </c>
      <c r="H355" s="121">
        <v>157</v>
      </c>
      <c r="I355" s="121">
        <v>49</v>
      </c>
      <c r="J355" s="121">
        <v>161</v>
      </c>
      <c r="K355" s="121">
        <v>275</v>
      </c>
      <c r="L355" s="121">
        <v>113</v>
      </c>
      <c r="M355" s="121">
        <v>73</v>
      </c>
      <c r="N355" s="121">
        <v>0</v>
      </c>
      <c r="O355" s="122">
        <v>0</v>
      </c>
      <c r="P355" s="5"/>
      <c r="Q355" s="152"/>
    </row>
    <row r="356" spans="1:17" s="153" customFormat="1" ht="20.25" customHeight="1" x14ac:dyDescent="0.15">
      <c r="A356" s="364"/>
      <c r="B356" s="22" t="s">
        <v>148</v>
      </c>
      <c r="C356" s="78">
        <f>SUM(D356:O356)</f>
        <v>583</v>
      </c>
      <c r="D356" s="121">
        <v>0</v>
      </c>
      <c r="E356" s="121">
        <v>0</v>
      </c>
      <c r="F356" s="121">
        <v>0</v>
      </c>
      <c r="G356" s="121">
        <v>0</v>
      </c>
      <c r="H356" s="121">
        <v>0</v>
      </c>
      <c r="I356" s="121">
        <v>30</v>
      </c>
      <c r="J356" s="121">
        <v>93</v>
      </c>
      <c r="K356" s="121">
        <v>283</v>
      </c>
      <c r="L356" s="121">
        <v>103</v>
      </c>
      <c r="M356" s="121">
        <v>74</v>
      </c>
      <c r="N356" s="121">
        <v>0</v>
      </c>
      <c r="O356" s="122">
        <v>0</v>
      </c>
      <c r="P356" s="5"/>
      <c r="Q356" s="152"/>
    </row>
    <row r="357" spans="1:17" s="153" customFormat="1" ht="20.25" customHeight="1" x14ac:dyDescent="0.15">
      <c r="A357" s="364"/>
      <c r="B357" s="22" t="s">
        <v>155</v>
      </c>
      <c r="C357" s="78">
        <f>SUM(D357:O357)</f>
        <v>539</v>
      </c>
      <c r="D357" s="121">
        <v>0</v>
      </c>
      <c r="E357" s="121">
        <v>0</v>
      </c>
      <c r="F357" s="121">
        <v>0</v>
      </c>
      <c r="G357" s="121">
        <v>0</v>
      </c>
      <c r="H357" s="121">
        <v>16</v>
      </c>
      <c r="I357" s="121">
        <v>49</v>
      </c>
      <c r="J357" s="121">
        <v>124</v>
      </c>
      <c r="K357" s="121">
        <v>182</v>
      </c>
      <c r="L357" s="121">
        <v>73</v>
      </c>
      <c r="M357" s="121">
        <v>95</v>
      </c>
      <c r="N357" s="121">
        <v>0</v>
      </c>
      <c r="O357" s="122">
        <v>0</v>
      </c>
      <c r="P357" s="5"/>
      <c r="Q357" s="152"/>
    </row>
    <row r="358" spans="1:17" s="153" customFormat="1" ht="20.25" customHeight="1" x14ac:dyDescent="0.15">
      <c r="A358" s="364"/>
      <c r="B358" s="22" t="s">
        <v>161</v>
      </c>
      <c r="C358" s="78">
        <f>SUM(D358:O358)</f>
        <v>873</v>
      </c>
      <c r="D358" s="121">
        <v>0</v>
      </c>
      <c r="E358" s="121">
        <v>0</v>
      </c>
      <c r="F358" s="121">
        <v>0</v>
      </c>
      <c r="G358" s="121">
        <v>15</v>
      </c>
      <c r="H358" s="121">
        <v>106</v>
      </c>
      <c r="I358" s="121">
        <v>81</v>
      </c>
      <c r="J358" s="121">
        <v>211</v>
      </c>
      <c r="K358" s="121">
        <v>290</v>
      </c>
      <c r="L358" s="121">
        <v>66</v>
      </c>
      <c r="M358" s="121">
        <v>104</v>
      </c>
      <c r="N358" s="121">
        <v>0</v>
      </c>
      <c r="O358" s="122">
        <v>0</v>
      </c>
      <c r="P358" s="5"/>
      <c r="Q358" s="152"/>
    </row>
    <row r="359" spans="1:17" s="153" customFormat="1" ht="20.25" customHeight="1" x14ac:dyDescent="0.15">
      <c r="A359" s="364"/>
      <c r="B359" s="22" t="s">
        <v>186</v>
      </c>
      <c r="C359" s="78">
        <f t="shared" ref="C359:C360" si="60">SUM(D359:O359)</f>
        <v>1114</v>
      </c>
      <c r="D359" s="230">
        <v>0</v>
      </c>
      <c r="E359" s="230">
        <v>0</v>
      </c>
      <c r="F359" s="230">
        <v>0</v>
      </c>
      <c r="G359" s="230">
        <v>28</v>
      </c>
      <c r="H359" s="230">
        <v>195</v>
      </c>
      <c r="I359" s="230">
        <v>108</v>
      </c>
      <c r="J359" s="230">
        <v>178</v>
      </c>
      <c r="K359" s="230">
        <v>238</v>
      </c>
      <c r="L359" s="230">
        <v>165</v>
      </c>
      <c r="M359" s="230">
        <v>202</v>
      </c>
      <c r="N359" s="230">
        <v>0</v>
      </c>
      <c r="O359" s="231">
        <v>0</v>
      </c>
      <c r="P359" s="5"/>
      <c r="Q359" s="152"/>
    </row>
    <row r="360" spans="1:17" s="153" customFormat="1" ht="20.25" customHeight="1" x14ac:dyDescent="0.15">
      <c r="A360" s="364"/>
      <c r="B360" s="22" t="s">
        <v>187</v>
      </c>
      <c r="C360" s="78">
        <f t="shared" si="60"/>
        <v>1439</v>
      </c>
      <c r="D360" s="224"/>
      <c r="E360" s="224"/>
      <c r="F360" s="224"/>
      <c r="G360" s="224">
        <v>50</v>
      </c>
      <c r="H360" s="224">
        <v>210</v>
      </c>
      <c r="I360" s="224">
        <v>199</v>
      </c>
      <c r="J360" s="224">
        <v>224</v>
      </c>
      <c r="K360" s="224">
        <v>384</v>
      </c>
      <c r="L360" s="224">
        <v>144</v>
      </c>
      <c r="M360" s="224">
        <v>228</v>
      </c>
      <c r="N360" s="224"/>
      <c r="O360" s="225"/>
      <c r="P360" s="5"/>
      <c r="Q360" s="152"/>
    </row>
    <row r="361" spans="1:17" s="34" customFormat="1" ht="20.25" customHeight="1" thickBot="1" x14ac:dyDescent="0.2">
      <c r="A361" s="365"/>
      <c r="B361" s="125" t="s">
        <v>116</v>
      </c>
      <c r="C361" s="14">
        <f>C360/C359</f>
        <v>1.2917414721723519</v>
      </c>
      <c r="D361" s="35" t="s">
        <v>62</v>
      </c>
      <c r="E361" s="35" t="s">
        <v>62</v>
      </c>
      <c r="F361" s="35" t="s">
        <v>62</v>
      </c>
      <c r="G361" s="14">
        <f t="shared" ref="G361:M361" si="61">G360/G359</f>
        <v>1.7857142857142858</v>
      </c>
      <c r="H361" s="14">
        <f t="shared" si="61"/>
        <v>1.0769230769230769</v>
      </c>
      <c r="I361" s="14">
        <f t="shared" si="61"/>
        <v>1.8425925925925926</v>
      </c>
      <c r="J361" s="14">
        <f t="shared" si="61"/>
        <v>1.2584269662921348</v>
      </c>
      <c r="K361" s="14">
        <f t="shared" si="61"/>
        <v>1.6134453781512605</v>
      </c>
      <c r="L361" s="14">
        <f t="shared" si="61"/>
        <v>0.87272727272727268</v>
      </c>
      <c r="M361" s="14">
        <f t="shared" si="61"/>
        <v>1.1287128712871286</v>
      </c>
      <c r="N361" s="35" t="s">
        <v>62</v>
      </c>
      <c r="O361" s="73" t="s">
        <v>62</v>
      </c>
      <c r="P361" s="32"/>
      <c r="Q361" s="33"/>
    </row>
    <row r="362" spans="1:17" ht="20.25" customHeight="1" x14ac:dyDescent="0.15">
      <c r="A362" s="363" t="s">
        <v>139</v>
      </c>
      <c r="B362" s="16" t="s">
        <v>119</v>
      </c>
      <c r="C362" s="126">
        <f>SUM(D362:O362)</f>
        <v>3491</v>
      </c>
      <c r="D362" s="127">
        <v>0</v>
      </c>
      <c r="E362" s="127">
        <v>0</v>
      </c>
      <c r="F362" s="127">
        <v>0</v>
      </c>
      <c r="G362" s="127">
        <v>0</v>
      </c>
      <c r="H362" s="127">
        <v>365</v>
      </c>
      <c r="I362" s="127">
        <v>0</v>
      </c>
      <c r="J362" s="127">
        <v>0</v>
      </c>
      <c r="K362" s="127">
        <v>0</v>
      </c>
      <c r="L362" s="127">
        <v>3126</v>
      </c>
      <c r="M362" s="127">
        <v>0</v>
      </c>
      <c r="N362" s="127">
        <v>0</v>
      </c>
      <c r="O362" s="128">
        <v>0</v>
      </c>
      <c r="P362" s="5"/>
      <c r="Q362" s="110"/>
    </row>
    <row r="363" spans="1:17" s="153" customFormat="1" ht="20.25" customHeight="1" x14ac:dyDescent="0.15">
      <c r="A363" s="364"/>
      <c r="B363" s="22" t="s">
        <v>138</v>
      </c>
      <c r="C363" s="78">
        <f>SUM(D363:O363)</f>
        <v>18038</v>
      </c>
      <c r="D363" s="121">
        <v>0</v>
      </c>
      <c r="E363" s="121">
        <v>0</v>
      </c>
      <c r="F363" s="121">
        <v>0</v>
      </c>
      <c r="G363" s="121">
        <v>4626</v>
      </c>
      <c r="H363" s="121">
        <v>0</v>
      </c>
      <c r="I363" s="121">
        <v>0</v>
      </c>
      <c r="J363" s="121">
        <v>4831</v>
      </c>
      <c r="K363" s="121">
        <v>3098</v>
      </c>
      <c r="L363" s="121">
        <v>5483</v>
      </c>
      <c r="M363" s="121">
        <v>0</v>
      </c>
      <c r="N363" s="121">
        <v>0</v>
      </c>
      <c r="O363" s="122">
        <v>0</v>
      </c>
      <c r="P363" s="5"/>
      <c r="Q363" s="152"/>
    </row>
    <row r="364" spans="1:17" s="153" customFormat="1" ht="20.25" customHeight="1" x14ac:dyDescent="0.15">
      <c r="A364" s="364"/>
      <c r="B364" s="22" t="s">
        <v>149</v>
      </c>
      <c r="C364" s="78">
        <f t="shared" ref="C364:C368" si="62">SUM(D364:O364)</f>
        <v>0</v>
      </c>
      <c r="D364" s="78">
        <v>0</v>
      </c>
      <c r="E364" s="78">
        <v>0</v>
      </c>
      <c r="F364" s="78">
        <v>0</v>
      </c>
      <c r="G364" s="78">
        <v>0</v>
      </c>
      <c r="H364" s="78">
        <v>0</v>
      </c>
      <c r="I364" s="78">
        <v>0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9">
        <v>0</v>
      </c>
      <c r="P364" s="5"/>
      <c r="Q364" s="152"/>
    </row>
    <row r="365" spans="1:17" s="153" customFormat="1" ht="20.25" customHeight="1" x14ac:dyDescent="0.15">
      <c r="A365" s="364"/>
      <c r="B365" s="22" t="s">
        <v>155</v>
      </c>
      <c r="C365" s="78">
        <f t="shared" si="62"/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9">
        <v>0</v>
      </c>
      <c r="P365" s="5"/>
      <c r="Q365" s="152"/>
    </row>
    <row r="366" spans="1:17" s="153" customFormat="1" ht="20.25" customHeight="1" x14ac:dyDescent="0.15">
      <c r="A366" s="364"/>
      <c r="B366" s="22" t="s">
        <v>161</v>
      </c>
      <c r="C366" s="78">
        <f t="shared" si="62"/>
        <v>172</v>
      </c>
      <c r="D366" s="78">
        <v>0</v>
      </c>
      <c r="E366" s="78">
        <v>0</v>
      </c>
      <c r="F366" s="78">
        <v>0</v>
      </c>
      <c r="G366" s="78">
        <v>0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172</v>
      </c>
      <c r="O366" s="79">
        <v>0</v>
      </c>
      <c r="P366" s="5"/>
      <c r="Q366" s="152"/>
    </row>
    <row r="367" spans="1:17" s="153" customFormat="1" ht="20.25" customHeight="1" x14ac:dyDescent="0.15">
      <c r="A367" s="364"/>
      <c r="B367" s="22" t="s">
        <v>186</v>
      </c>
      <c r="C367" s="78">
        <f t="shared" si="62"/>
        <v>8012</v>
      </c>
      <c r="D367" s="226">
        <v>0</v>
      </c>
      <c r="E367" s="226">
        <v>0</v>
      </c>
      <c r="F367" s="226">
        <v>0</v>
      </c>
      <c r="G367" s="226">
        <v>0</v>
      </c>
      <c r="H367" s="226">
        <v>0</v>
      </c>
      <c r="I367" s="226">
        <v>0</v>
      </c>
      <c r="J367" s="226">
        <v>1600</v>
      </c>
      <c r="K367" s="226">
        <v>2200</v>
      </c>
      <c r="L367" s="226">
        <v>270</v>
      </c>
      <c r="M367" s="226">
        <v>320</v>
      </c>
      <c r="N367" s="226">
        <v>3622</v>
      </c>
      <c r="O367" s="228">
        <v>0</v>
      </c>
      <c r="P367" s="5"/>
      <c r="Q367" s="152"/>
    </row>
    <row r="368" spans="1:17" s="153" customFormat="1" ht="20.25" customHeight="1" x14ac:dyDescent="0.15">
      <c r="A368" s="364"/>
      <c r="B368" s="22" t="s">
        <v>187</v>
      </c>
      <c r="C368" s="78">
        <f t="shared" si="62"/>
        <v>105</v>
      </c>
      <c r="D368" s="227">
        <v>0</v>
      </c>
      <c r="E368" s="227">
        <v>0</v>
      </c>
      <c r="F368" s="227">
        <v>0</v>
      </c>
      <c r="G368" s="227">
        <v>0</v>
      </c>
      <c r="H368" s="227">
        <v>105</v>
      </c>
      <c r="I368" s="227">
        <v>0</v>
      </c>
      <c r="J368" s="227">
        <v>0</v>
      </c>
      <c r="K368" s="227">
        <v>0</v>
      </c>
      <c r="L368" s="227">
        <v>0</v>
      </c>
      <c r="M368" s="227">
        <v>0</v>
      </c>
      <c r="N368" s="227">
        <v>0</v>
      </c>
      <c r="O368" s="229">
        <v>0</v>
      </c>
      <c r="P368" s="5"/>
      <c r="Q368" s="152"/>
    </row>
    <row r="369" spans="1:17" s="34" customFormat="1" ht="20.25" customHeight="1" thickBot="1" x14ac:dyDescent="0.2">
      <c r="A369" s="372"/>
      <c r="B369" s="6" t="s">
        <v>116</v>
      </c>
      <c r="C369" s="12">
        <f>C368/C367</f>
        <v>1.3105341987019471E-2</v>
      </c>
      <c r="D369" s="38" t="s">
        <v>62</v>
      </c>
      <c r="E369" s="38" t="s">
        <v>62</v>
      </c>
      <c r="F369" s="38" t="s">
        <v>62</v>
      </c>
      <c r="G369" s="38" t="s">
        <v>62</v>
      </c>
      <c r="H369" s="38" t="s">
        <v>62</v>
      </c>
      <c r="I369" s="38" t="s">
        <v>62</v>
      </c>
      <c r="J369" s="38" t="s">
        <v>62</v>
      </c>
      <c r="K369" s="38" t="s">
        <v>62</v>
      </c>
      <c r="L369" s="38" t="s">
        <v>62</v>
      </c>
      <c r="M369" s="38" t="s">
        <v>62</v>
      </c>
      <c r="N369" s="38" t="s">
        <v>62</v>
      </c>
      <c r="O369" s="85" t="s">
        <v>62</v>
      </c>
      <c r="P369" s="32"/>
      <c r="Q369" s="33"/>
    </row>
    <row r="370" spans="1:17" ht="20.25" customHeight="1" x14ac:dyDescent="0.15">
      <c r="A370" s="352" t="s">
        <v>126</v>
      </c>
      <c r="B370" s="245" t="s">
        <v>119</v>
      </c>
      <c r="C370" s="76">
        <f>SUM(D370:O370)</f>
        <v>11222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11222</v>
      </c>
      <c r="N370" s="129">
        <v>0</v>
      </c>
      <c r="O370" s="130">
        <v>0</v>
      </c>
      <c r="P370" s="5"/>
      <c r="Q370" s="110"/>
    </row>
    <row r="371" spans="1:17" ht="20.25" customHeight="1" x14ac:dyDescent="0.15">
      <c r="A371" s="353"/>
      <c r="B371" s="22" t="s">
        <v>138</v>
      </c>
      <c r="C371" s="65">
        <v>0</v>
      </c>
      <c r="D371" s="78">
        <v>0</v>
      </c>
      <c r="E371" s="78">
        <v>0</v>
      </c>
      <c r="F371" s="78">
        <v>0</v>
      </c>
      <c r="G371" s="78">
        <v>0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9">
        <v>0</v>
      </c>
      <c r="P371" s="5"/>
      <c r="Q371" s="110"/>
    </row>
    <row r="372" spans="1:17" ht="20.25" customHeight="1" thickBot="1" x14ac:dyDescent="0.2">
      <c r="A372" s="354"/>
      <c r="B372" s="6" t="s">
        <v>116</v>
      </c>
      <c r="C372" s="12">
        <f>C371/C370</f>
        <v>0</v>
      </c>
      <c r="D372" s="38" t="s">
        <v>62</v>
      </c>
      <c r="E372" s="38" t="s">
        <v>62</v>
      </c>
      <c r="F372" s="38" t="s">
        <v>62</v>
      </c>
      <c r="G372" s="38" t="s">
        <v>62</v>
      </c>
      <c r="H372" s="38" t="s">
        <v>62</v>
      </c>
      <c r="I372" s="38" t="s">
        <v>62</v>
      </c>
      <c r="J372" s="38" t="s">
        <v>62</v>
      </c>
      <c r="K372" s="38" t="s">
        <v>62</v>
      </c>
      <c r="L372" s="38" t="s">
        <v>62</v>
      </c>
      <c r="M372" s="12">
        <f t="shared" ref="M372" si="63">M371/M370</f>
        <v>0</v>
      </c>
      <c r="N372" s="38" t="s">
        <v>62</v>
      </c>
      <c r="O372" s="85" t="s">
        <v>62</v>
      </c>
      <c r="P372" s="5"/>
      <c r="Q372" s="110"/>
    </row>
    <row r="373" spans="1:17" ht="20.25" customHeight="1" x14ac:dyDescent="0.15">
      <c r="A373" s="358" t="s">
        <v>134</v>
      </c>
      <c r="B373" s="144" t="s">
        <v>119</v>
      </c>
      <c r="C373" s="145">
        <f>SUM(D373:O373)</f>
        <v>2000</v>
      </c>
      <c r="D373" s="149">
        <v>0</v>
      </c>
      <c r="E373" s="149">
        <v>0</v>
      </c>
      <c r="F373" s="149">
        <v>0</v>
      </c>
      <c r="G373" s="149">
        <v>0</v>
      </c>
      <c r="H373" s="149">
        <v>0</v>
      </c>
      <c r="I373" s="149">
        <v>0</v>
      </c>
      <c r="J373" s="149">
        <v>0</v>
      </c>
      <c r="K373" s="149">
        <v>0</v>
      </c>
      <c r="L373" s="149">
        <v>0</v>
      </c>
      <c r="M373" s="149">
        <v>0</v>
      </c>
      <c r="N373" s="149">
        <v>2000</v>
      </c>
      <c r="O373" s="150">
        <v>0</v>
      </c>
      <c r="P373" s="5"/>
      <c r="Q373" s="110"/>
    </row>
    <row r="374" spans="1:17" s="153" customFormat="1" ht="20.25" customHeight="1" x14ac:dyDescent="0.15">
      <c r="A374" s="359"/>
      <c r="B374" s="22" t="s">
        <v>142</v>
      </c>
      <c r="C374" s="78">
        <f>SUM(D374:O374)</f>
        <v>200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200</v>
      </c>
      <c r="O374" s="122">
        <v>0</v>
      </c>
      <c r="P374" s="5"/>
      <c r="Q374" s="152"/>
    </row>
    <row r="375" spans="1:17" s="153" customFormat="1" ht="20.25" customHeight="1" thickBot="1" x14ac:dyDescent="0.2">
      <c r="A375" s="359"/>
      <c r="B375" s="125" t="s">
        <v>20</v>
      </c>
      <c r="C375" s="14">
        <f>C374/C373</f>
        <v>0.1</v>
      </c>
      <c r="D375" s="35" t="s">
        <v>143</v>
      </c>
      <c r="E375" s="35" t="s">
        <v>143</v>
      </c>
      <c r="F375" s="35" t="s">
        <v>143</v>
      </c>
      <c r="G375" s="35" t="s">
        <v>143</v>
      </c>
      <c r="H375" s="35" t="s">
        <v>143</v>
      </c>
      <c r="I375" s="35" t="s">
        <v>143</v>
      </c>
      <c r="J375" s="35" t="s">
        <v>143</v>
      </c>
      <c r="K375" s="35" t="s">
        <v>143</v>
      </c>
      <c r="L375" s="35" t="s">
        <v>143</v>
      </c>
      <c r="M375" s="35" t="s">
        <v>143</v>
      </c>
      <c r="N375" s="14">
        <f t="shared" ref="N375" si="64">N374/N373</f>
        <v>0.1</v>
      </c>
      <c r="O375" s="246" t="s">
        <v>143</v>
      </c>
      <c r="P375" s="5"/>
      <c r="Q375" s="152"/>
    </row>
    <row r="376" spans="1:17" s="153" customFormat="1" ht="20.25" customHeight="1" x14ac:dyDescent="0.15">
      <c r="A376" s="360" t="s">
        <v>170</v>
      </c>
      <c r="B376" s="16" t="s">
        <v>155</v>
      </c>
      <c r="C376" s="126">
        <f t="shared" ref="C376" si="65">SUM(D376:O376)</f>
        <v>2203</v>
      </c>
      <c r="D376" s="127">
        <v>72</v>
      </c>
      <c r="E376" s="127">
        <v>103</v>
      </c>
      <c r="F376" s="127">
        <v>106</v>
      </c>
      <c r="G376" s="127">
        <v>85</v>
      </c>
      <c r="H376" s="127">
        <v>145</v>
      </c>
      <c r="I376" s="127">
        <v>133</v>
      </c>
      <c r="J376" s="127">
        <v>276</v>
      </c>
      <c r="K376" s="127">
        <v>203</v>
      </c>
      <c r="L376" s="127">
        <v>141</v>
      </c>
      <c r="M376" s="127">
        <v>160</v>
      </c>
      <c r="N376" s="127">
        <v>660</v>
      </c>
      <c r="O376" s="128">
        <v>119</v>
      </c>
      <c r="P376" s="5"/>
      <c r="Q376" s="152"/>
    </row>
    <row r="377" spans="1:17" ht="20.25" customHeight="1" x14ac:dyDescent="0.15">
      <c r="A377" s="361"/>
      <c r="B377" s="22" t="s">
        <v>161</v>
      </c>
      <c r="C377" s="78">
        <f>SUM(D377:O377)</f>
        <v>1734</v>
      </c>
      <c r="D377" s="121">
        <v>43</v>
      </c>
      <c r="E377" s="121">
        <v>64</v>
      </c>
      <c r="F377" s="121">
        <v>85</v>
      </c>
      <c r="G377" s="121">
        <v>156</v>
      </c>
      <c r="H377" s="121">
        <v>195</v>
      </c>
      <c r="I377" s="121">
        <v>173</v>
      </c>
      <c r="J377" s="121">
        <v>140</v>
      </c>
      <c r="K377" s="121">
        <v>248</v>
      </c>
      <c r="L377" s="121">
        <v>215</v>
      </c>
      <c r="M377" s="121">
        <v>192</v>
      </c>
      <c r="N377" s="121">
        <v>156</v>
      </c>
      <c r="O377" s="122">
        <v>67</v>
      </c>
      <c r="P377" s="5"/>
      <c r="Q377" s="110"/>
    </row>
    <row r="378" spans="1:17" ht="20.25" customHeight="1" x14ac:dyDescent="0.15">
      <c r="A378" s="361"/>
      <c r="B378" s="22" t="s">
        <v>186</v>
      </c>
      <c r="C378" s="78">
        <f t="shared" ref="C378:C379" si="66">SUM(D378:O378)</f>
        <v>1966</v>
      </c>
      <c r="D378" s="235">
        <v>83</v>
      </c>
      <c r="E378" s="235">
        <v>74</v>
      </c>
      <c r="F378" s="235">
        <v>158</v>
      </c>
      <c r="G378" s="235">
        <v>136</v>
      </c>
      <c r="H378" s="235">
        <v>225</v>
      </c>
      <c r="I378" s="235">
        <v>177</v>
      </c>
      <c r="J378" s="235">
        <v>223</v>
      </c>
      <c r="K378" s="235">
        <v>244</v>
      </c>
      <c r="L378" s="235">
        <v>162</v>
      </c>
      <c r="M378" s="235">
        <v>149</v>
      </c>
      <c r="N378" s="235">
        <v>203</v>
      </c>
      <c r="O378" s="237">
        <v>132</v>
      </c>
      <c r="P378" s="5"/>
      <c r="Q378" s="110"/>
    </row>
    <row r="379" spans="1:17" ht="20.25" customHeight="1" x14ac:dyDescent="0.15">
      <c r="A379" s="361"/>
      <c r="B379" s="22" t="s">
        <v>187</v>
      </c>
      <c r="C379" s="78">
        <f t="shared" si="66"/>
        <v>2164</v>
      </c>
      <c r="D379" s="235">
        <v>93</v>
      </c>
      <c r="E379" s="235">
        <v>91</v>
      </c>
      <c r="F379" s="235">
        <v>106</v>
      </c>
      <c r="G379" s="235">
        <v>218</v>
      </c>
      <c r="H379" s="235">
        <v>375</v>
      </c>
      <c r="I379" s="235">
        <v>209</v>
      </c>
      <c r="J379" s="235">
        <v>204</v>
      </c>
      <c r="K379" s="235">
        <v>220</v>
      </c>
      <c r="L379" s="235">
        <v>206</v>
      </c>
      <c r="M379" s="235">
        <v>176</v>
      </c>
      <c r="N379" s="235">
        <v>197</v>
      </c>
      <c r="O379" s="237">
        <v>69</v>
      </c>
      <c r="P379" s="5"/>
      <c r="Q379" s="110"/>
    </row>
    <row r="380" spans="1:17" ht="20.25" customHeight="1" thickBot="1" x14ac:dyDescent="0.2">
      <c r="A380" s="362"/>
      <c r="B380" s="125" t="s">
        <v>116</v>
      </c>
      <c r="C380" s="14">
        <f>C379/C378</f>
        <v>1.1007121057985758</v>
      </c>
      <c r="D380" s="14">
        <f t="shared" ref="D380:O380" si="67">D379/D378</f>
        <v>1.1204819277108433</v>
      </c>
      <c r="E380" s="14">
        <f t="shared" si="67"/>
        <v>1.2297297297297298</v>
      </c>
      <c r="F380" s="14">
        <f t="shared" si="67"/>
        <v>0.67088607594936711</v>
      </c>
      <c r="G380" s="14">
        <f t="shared" si="67"/>
        <v>1.6029411764705883</v>
      </c>
      <c r="H380" s="14">
        <f t="shared" si="67"/>
        <v>1.6666666666666667</v>
      </c>
      <c r="I380" s="14">
        <f t="shared" si="67"/>
        <v>1.1807909604519775</v>
      </c>
      <c r="J380" s="14">
        <f t="shared" si="67"/>
        <v>0.91479820627802688</v>
      </c>
      <c r="K380" s="14">
        <f t="shared" si="67"/>
        <v>0.90163934426229508</v>
      </c>
      <c r="L380" s="14">
        <f t="shared" si="67"/>
        <v>1.271604938271605</v>
      </c>
      <c r="M380" s="14">
        <f t="shared" si="67"/>
        <v>1.1812080536912752</v>
      </c>
      <c r="N380" s="14">
        <f t="shared" si="67"/>
        <v>0.97044334975369462</v>
      </c>
      <c r="O380" s="15">
        <f t="shared" si="67"/>
        <v>0.52272727272727271</v>
      </c>
      <c r="P380" s="5"/>
      <c r="Q380" s="110"/>
    </row>
    <row r="381" spans="1:17" ht="20.25" customHeight="1" x14ac:dyDescent="0.15">
      <c r="A381" s="363" t="s">
        <v>165</v>
      </c>
      <c r="B381" s="16" t="s">
        <v>161</v>
      </c>
      <c r="C381" s="126">
        <f>SUM(D381:O381)</f>
        <v>129117</v>
      </c>
      <c r="D381" s="127">
        <v>8080</v>
      </c>
      <c r="E381" s="127">
        <v>3382</v>
      </c>
      <c r="F381" s="127">
        <v>5577</v>
      </c>
      <c r="G381" s="127">
        <v>5013</v>
      </c>
      <c r="H381" s="127">
        <v>7847</v>
      </c>
      <c r="I381" s="127">
        <v>10238</v>
      </c>
      <c r="J381" s="127">
        <v>28449</v>
      </c>
      <c r="K381" s="127">
        <v>12117</v>
      </c>
      <c r="L381" s="127">
        <v>7733</v>
      </c>
      <c r="M381" s="127">
        <v>18503</v>
      </c>
      <c r="N381" s="127">
        <v>13341</v>
      </c>
      <c r="O381" s="128">
        <v>8837</v>
      </c>
      <c r="P381" s="5"/>
      <c r="Q381" s="110"/>
    </row>
    <row r="382" spans="1:17" ht="20.25" customHeight="1" x14ac:dyDescent="0.15">
      <c r="A382" s="364"/>
      <c r="B382" s="22" t="s">
        <v>186</v>
      </c>
      <c r="C382" s="78">
        <f t="shared" ref="C382:C383" si="68">SUM(D382:O382)</f>
        <v>143372</v>
      </c>
      <c r="D382" s="230">
        <v>8233</v>
      </c>
      <c r="E382" s="235">
        <v>8415</v>
      </c>
      <c r="F382" s="235">
        <v>4622</v>
      </c>
      <c r="G382" s="235">
        <v>6636</v>
      </c>
      <c r="H382" s="235">
        <v>8439</v>
      </c>
      <c r="I382" s="235">
        <v>8091</v>
      </c>
      <c r="J382" s="235">
        <v>19966</v>
      </c>
      <c r="K382" s="235">
        <v>17593</v>
      </c>
      <c r="L382" s="235">
        <v>12653</v>
      </c>
      <c r="M382" s="235">
        <v>21675</v>
      </c>
      <c r="N382" s="235">
        <v>14858</v>
      </c>
      <c r="O382" s="237">
        <v>12191</v>
      </c>
      <c r="P382" s="5"/>
      <c r="Q382" s="110"/>
    </row>
    <row r="383" spans="1:17" ht="20.25" customHeight="1" thickBot="1" x14ac:dyDescent="0.2">
      <c r="A383" s="365"/>
      <c r="B383" s="27" t="s">
        <v>187</v>
      </c>
      <c r="C383" s="80">
        <f t="shared" si="68"/>
        <v>129181</v>
      </c>
      <c r="D383" s="248">
        <v>8215</v>
      </c>
      <c r="E383" s="249">
        <v>6645</v>
      </c>
      <c r="F383" s="249">
        <v>6624</v>
      </c>
      <c r="G383" s="249">
        <v>5711</v>
      </c>
      <c r="H383" s="249">
        <v>7189</v>
      </c>
      <c r="I383" s="249">
        <v>11413</v>
      </c>
      <c r="J383" s="249">
        <v>19249</v>
      </c>
      <c r="K383" s="249">
        <v>5145</v>
      </c>
      <c r="L383" s="249">
        <v>8204</v>
      </c>
      <c r="M383" s="249">
        <v>19009</v>
      </c>
      <c r="N383" s="249">
        <v>21012</v>
      </c>
      <c r="O383" s="250">
        <v>10765</v>
      </c>
      <c r="P383" s="5"/>
      <c r="Q383" s="110"/>
    </row>
    <row r="384" spans="1:17" ht="20.25" customHeight="1" x14ac:dyDescent="0.15">
      <c r="A384" s="363" t="s">
        <v>166</v>
      </c>
      <c r="B384" s="16" t="s">
        <v>161</v>
      </c>
      <c r="C384" s="126">
        <f>SUM(D384:O384)</f>
        <v>2340</v>
      </c>
      <c r="D384" s="127">
        <v>30</v>
      </c>
      <c r="E384" s="127">
        <v>35</v>
      </c>
      <c r="F384" s="127">
        <v>35</v>
      </c>
      <c r="G384" s="127">
        <v>150</v>
      </c>
      <c r="H384" s="127">
        <v>400</v>
      </c>
      <c r="I384" s="127">
        <v>60</v>
      </c>
      <c r="J384" s="127">
        <v>80</v>
      </c>
      <c r="K384" s="127">
        <v>150</v>
      </c>
      <c r="L384" s="127">
        <v>300</v>
      </c>
      <c r="M384" s="127">
        <v>1000</v>
      </c>
      <c r="N384" s="127">
        <v>60</v>
      </c>
      <c r="O384" s="128">
        <v>40</v>
      </c>
      <c r="P384" s="5"/>
      <c r="Q384" s="110"/>
    </row>
    <row r="385" spans="1:17" ht="20.25" customHeight="1" x14ac:dyDescent="0.15">
      <c r="A385" s="364"/>
      <c r="B385" s="22" t="s">
        <v>186</v>
      </c>
      <c r="C385" s="78">
        <f t="shared" ref="C385:C387" si="69">SUM(D385:O385)</f>
        <v>3502</v>
      </c>
      <c r="D385" s="230">
        <v>80</v>
      </c>
      <c r="E385" s="230">
        <v>75</v>
      </c>
      <c r="F385" s="230">
        <v>75</v>
      </c>
      <c r="G385" s="230">
        <v>68</v>
      </c>
      <c r="H385" s="230">
        <v>93</v>
      </c>
      <c r="I385" s="230">
        <v>121</v>
      </c>
      <c r="J385" s="230">
        <v>190</v>
      </c>
      <c r="K385" s="230">
        <v>166</v>
      </c>
      <c r="L385" s="230">
        <v>1549</v>
      </c>
      <c r="M385" s="230">
        <v>920</v>
      </c>
      <c r="N385" s="230">
        <v>81</v>
      </c>
      <c r="O385" s="231">
        <v>84</v>
      </c>
      <c r="P385" s="5"/>
      <c r="Q385" s="110"/>
    </row>
    <row r="386" spans="1:17" ht="20.25" customHeight="1" thickBot="1" x14ac:dyDescent="0.2">
      <c r="A386" s="365"/>
      <c r="B386" s="27" t="s">
        <v>187</v>
      </c>
      <c r="C386" s="80">
        <f t="shared" si="69"/>
        <v>3610</v>
      </c>
      <c r="D386" s="251">
        <v>74</v>
      </c>
      <c r="E386" s="251">
        <v>98</v>
      </c>
      <c r="F386" s="251">
        <v>113</v>
      </c>
      <c r="G386" s="251">
        <v>131</v>
      </c>
      <c r="H386" s="251">
        <v>482</v>
      </c>
      <c r="I386" s="251">
        <v>1250</v>
      </c>
      <c r="J386" s="251">
        <v>142</v>
      </c>
      <c r="K386" s="251">
        <v>166</v>
      </c>
      <c r="L386" s="251">
        <v>173</v>
      </c>
      <c r="M386" s="251">
        <v>752</v>
      </c>
      <c r="N386" s="251">
        <v>119</v>
      </c>
      <c r="O386" s="252">
        <v>110</v>
      </c>
      <c r="P386" s="5"/>
      <c r="Q386" s="110"/>
    </row>
    <row r="387" spans="1:17" ht="20.25" customHeight="1" thickBot="1" x14ac:dyDescent="0.2">
      <c r="A387" s="253" t="s">
        <v>193</v>
      </c>
      <c r="B387" s="144" t="s">
        <v>187</v>
      </c>
      <c r="C387" s="145">
        <f t="shared" si="69"/>
        <v>20989</v>
      </c>
      <c r="D387" s="254">
        <v>3285</v>
      </c>
      <c r="E387" s="254">
        <v>4955</v>
      </c>
      <c r="F387" s="254">
        <v>1043</v>
      </c>
      <c r="G387" s="254">
        <v>851</v>
      </c>
      <c r="H387" s="254">
        <v>696</v>
      </c>
      <c r="I387" s="254">
        <v>1319</v>
      </c>
      <c r="J387" s="254">
        <v>1531</v>
      </c>
      <c r="K387" s="254">
        <v>1968</v>
      </c>
      <c r="L387" s="254">
        <v>2605</v>
      </c>
      <c r="M387" s="254">
        <v>500</v>
      </c>
      <c r="N387" s="254">
        <v>1459</v>
      </c>
      <c r="O387" s="255">
        <v>777</v>
      </c>
      <c r="P387" s="5"/>
      <c r="Q387" s="110"/>
    </row>
    <row r="388" spans="1:17" ht="20.25" customHeight="1" x14ac:dyDescent="0.15">
      <c r="A388" s="322" t="s">
        <v>30</v>
      </c>
      <c r="B388" s="156" t="s">
        <v>17</v>
      </c>
      <c r="C388" s="126">
        <f t="shared" ref="C388:C407" si="70">SUM(D388:O388)</f>
        <v>80010</v>
      </c>
      <c r="D388" s="127">
        <v>4216</v>
      </c>
      <c r="E388" s="127">
        <v>3322</v>
      </c>
      <c r="F388" s="127">
        <v>2821</v>
      </c>
      <c r="G388" s="127">
        <v>6688</v>
      </c>
      <c r="H388" s="127">
        <v>12773</v>
      </c>
      <c r="I388" s="127">
        <v>7951</v>
      </c>
      <c r="J388" s="127">
        <v>9371</v>
      </c>
      <c r="K388" s="127">
        <v>8934</v>
      </c>
      <c r="L388" s="127">
        <v>7358</v>
      </c>
      <c r="M388" s="127">
        <v>9667</v>
      </c>
      <c r="N388" s="127">
        <v>5697</v>
      </c>
      <c r="O388" s="128">
        <v>1212</v>
      </c>
    </row>
    <row r="389" spans="1:17" ht="20.25" customHeight="1" x14ac:dyDescent="0.15">
      <c r="A389" s="323"/>
      <c r="B389" s="19" t="s">
        <v>18</v>
      </c>
      <c r="C389" s="78">
        <f t="shared" si="70"/>
        <v>67280</v>
      </c>
      <c r="D389" s="121">
        <v>5109</v>
      </c>
      <c r="E389" s="121">
        <v>1704</v>
      </c>
      <c r="F389" s="121">
        <v>2089</v>
      </c>
      <c r="G389" s="121">
        <v>4216</v>
      </c>
      <c r="H389" s="121">
        <v>10724</v>
      </c>
      <c r="I389" s="121">
        <v>6706</v>
      </c>
      <c r="J389" s="121">
        <v>8108</v>
      </c>
      <c r="K389" s="121">
        <v>8567</v>
      </c>
      <c r="L389" s="121">
        <v>5989</v>
      </c>
      <c r="M389" s="121">
        <v>6813</v>
      </c>
      <c r="N389" s="121">
        <v>5396</v>
      </c>
      <c r="O389" s="122">
        <v>1859</v>
      </c>
    </row>
    <row r="390" spans="1:17" ht="20.25" customHeight="1" x14ac:dyDescent="0.15">
      <c r="A390" s="323"/>
      <c r="B390" s="19" t="s">
        <v>19</v>
      </c>
      <c r="C390" s="78">
        <f t="shared" si="70"/>
        <v>52958</v>
      </c>
      <c r="D390" s="121">
        <v>2787</v>
      </c>
      <c r="E390" s="121">
        <v>1960</v>
      </c>
      <c r="F390" s="121">
        <v>2182</v>
      </c>
      <c r="G390" s="121">
        <v>6207</v>
      </c>
      <c r="H390" s="121">
        <v>7515</v>
      </c>
      <c r="I390" s="121">
        <v>4951</v>
      </c>
      <c r="J390" s="121">
        <v>6500</v>
      </c>
      <c r="K390" s="121">
        <v>7887</v>
      </c>
      <c r="L390" s="121">
        <v>4406</v>
      </c>
      <c r="M390" s="121">
        <v>3822</v>
      </c>
      <c r="N390" s="121">
        <v>3537</v>
      </c>
      <c r="O390" s="122">
        <v>1204</v>
      </c>
    </row>
    <row r="391" spans="1:17" ht="20.25" customHeight="1" x14ac:dyDescent="0.15">
      <c r="A391" s="323"/>
      <c r="B391" s="19" t="s">
        <v>59</v>
      </c>
      <c r="C391" s="78">
        <f t="shared" si="70"/>
        <v>50925</v>
      </c>
      <c r="D391" s="121">
        <v>3238</v>
      </c>
      <c r="E391" s="121">
        <v>1826</v>
      </c>
      <c r="F391" s="121">
        <v>1344</v>
      </c>
      <c r="G391" s="121">
        <v>2932</v>
      </c>
      <c r="H391" s="121">
        <v>7600</v>
      </c>
      <c r="I391" s="121">
        <v>5492</v>
      </c>
      <c r="J391" s="121">
        <v>5781</v>
      </c>
      <c r="K391" s="121">
        <v>5576</v>
      </c>
      <c r="L391" s="121">
        <v>4855</v>
      </c>
      <c r="M391" s="121">
        <v>6338</v>
      </c>
      <c r="N391" s="121">
        <v>4703</v>
      </c>
      <c r="O391" s="122">
        <v>1240</v>
      </c>
    </row>
    <row r="392" spans="1:17" ht="20.25" customHeight="1" x14ac:dyDescent="0.15">
      <c r="A392" s="323"/>
      <c r="B392" s="19" t="s">
        <v>63</v>
      </c>
      <c r="C392" s="78">
        <f t="shared" si="70"/>
        <v>61624</v>
      </c>
      <c r="D392" s="121">
        <v>4839</v>
      </c>
      <c r="E392" s="121">
        <v>1121</v>
      </c>
      <c r="F392" s="121">
        <v>1714</v>
      </c>
      <c r="G392" s="121">
        <v>3478</v>
      </c>
      <c r="H392" s="121">
        <v>12032</v>
      </c>
      <c r="I392" s="121">
        <v>5470</v>
      </c>
      <c r="J392" s="121">
        <v>6910</v>
      </c>
      <c r="K392" s="121">
        <v>8294</v>
      </c>
      <c r="L392" s="121">
        <v>6519</v>
      </c>
      <c r="M392" s="121">
        <v>5867</v>
      </c>
      <c r="N392" s="121">
        <v>4145</v>
      </c>
      <c r="O392" s="122">
        <v>1235</v>
      </c>
    </row>
    <row r="393" spans="1:17" ht="20.25" customHeight="1" x14ac:dyDescent="0.15">
      <c r="A393" s="323"/>
      <c r="B393" s="19" t="s">
        <v>70</v>
      </c>
      <c r="C393" s="78">
        <f t="shared" si="70"/>
        <v>56929</v>
      </c>
      <c r="D393" s="43">
        <v>3705</v>
      </c>
      <c r="E393" s="43">
        <v>1659</v>
      </c>
      <c r="F393" s="43">
        <v>1762</v>
      </c>
      <c r="G393" s="43">
        <v>3178</v>
      </c>
      <c r="H393" s="43">
        <v>9978</v>
      </c>
      <c r="I393" s="43">
        <v>5585</v>
      </c>
      <c r="J393" s="43">
        <v>6853</v>
      </c>
      <c r="K393" s="43">
        <v>7574</v>
      </c>
      <c r="L393" s="43">
        <v>4547</v>
      </c>
      <c r="M393" s="43">
        <v>6222</v>
      </c>
      <c r="N393" s="43">
        <v>4572</v>
      </c>
      <c r="O393" s="44">
        <v>1294</v>
      </c>
    </row>
    <row r="394" spans="1:17" ht="20.25" customHeight="1" x14ac:dyDescent="0.15">
      <c r="A394" s="323"/>
      <c r="B394" s="19" t="s">
        <v>72</v>
      </c>
      <c r="C394" s="78">
        <f t="shared" si="70"/>
        <v>380</v>
      </c>
      <c r="D394" s="43">
        <v>200</v>
      </c>
      <c r="E394" s="43">
        <v>180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4">
        <v>0</v>
      </c>
    </row>
    <row r="395" spans="1:17" ht="20.25" customHeight="1" x14ac:dyDescent="0.15">
      <c r="A395" s="323"/>
      <c r="B395" s="19" t="s">
        <v>74</v>
      </c>
      <c r="C395" s="78">
        <f t="shared" si="70"/>
        <v>2435</v>
      </c>
      <c r="D395" s="43">
        <v>100</v>
      </c>
      <c r="E395" s="43">
        <v>100</v>
      </c>
      <c r="F395" s="43">
        <v>160</v>
      </c>
      <c r="G395" s="43">
        <v>175</v>
      </c>
      <c r="H395" s="43">
        <v>300</v>
      </c>
      <c r="I395" s="43">
        <v>200</v>
      </c>
      <c r="J395" s="43">
        <v>200</v>
      </c>
      <c r="K395" s="43">
        <v>400</v>
      </c>
      <c r="L395" s="43">
        <v>300</v>
      </c>
      <c r="M395" s="43">
        <v>200</v>
      </c>
      <c r="N395" s="43">
        <v>150</v>
      </c>
      <c r="O395" s="44">
        <v>150</v>
      </c>
    </row>
    <row r="396" spans="1:17" ht="20.25" customHeight="1" x14ac:dyDescent="0.15">
      <c r="A396" s="323"/>
      <c r="B396" s="19" t="s">
        <v>80</v>
      </c>
      <c r="C396" s="78">
        <f t="shared" si="70"/>
        <v>8450</v>
      </c>
      <c r="D396" s="43">
        <v>1019</v>
      </c>
      <c r="E396" s="43">
        <v>27</v>
      </c>
      <c r="F396" s="43">
        <v>111</v>
      </c>
      <c r="G396" s="43">
        <v>320</v>
      </c>
      <c r="H396" s="43">
        <v>1894</v>
      </c>
      <c r="I396" s="43">
        <v>707</v>
      </c>
      <c r="J396" s="43">
        <v>1039</v>
      </c>
      <c r="K396" s="43">
        <v>979</v>
      </c>
      <c r="L396" s="43">
        <v>780</v>
      </c>
      <c r="M396" s="43">
        <v>916</v>
      </c>
      <c r="N396" s="43">
        <v>441</v>
      </c>
      <c r="O396" s="44">
        <v>217</v>
      </c>
      <c r="P396" s="5"/>
      <c r="Q396" s="110"/>
    </row>
    <row r="397" spans="1:17" ht="20.25" customHeight="1" x14ac:dyDescent="0.15">
      <c r="A397" s="323"/>
      <c r="B397" s="19" t="s">
        <v>81</v>
      </c>
      <c r="C397" s="78">
        <f t="shared" si="70"/>
        <v>13332</v>
      </c>
      <c r="D397" s="43">
        <v>2177</v>
      </c>
      <c r="E397" s="43">
        <v>231</v>
      </c>
      <c r="F397" s="43">
        <v>180</v>
      </c>
      <c r="G397" s="43">
        <v>735</v>
      </c>
      <c r="H397" s="43">
        <v>3170</v>
      </c>
      <c r="I397" s="43">
        <v>1094</v>
      </c>
      <c r="J397" s="43">
        <v>1483</v>
      </c>
      <c r="K397" s="43">
        <v>1192</v>
      </c>
      <c r="L397" s="43">
        <v>808</v>
      </c>
      <c r="M397" s="43">
        <v>1241</v>
      </c>
      <c r="N397" s="43">
        <v>806</v>
      </c>
      <c r="O397" s="44">
        <v>215</v>
      </c>
    </row>
    <row r="398" spans="1:17" ht="20.25" customHeight="1" x14ac:dyDescent="0.15">
      <c r="A398" s="323"/>
      <c r="B398" s="19" t="s">
        <v>89</v>
      </c>
      <c r="C398" s="78">
        <f t="shared" si="70"/>
        <v>14044</v>
      </c>
      <c r="D398" s="43">
        <v>1653</v>
      </c>
      <c r="E398" s="43">
        <v>326</v>
      </c>
      <c r="F398" s="43">
        <v>352</v>
      </c>
      <c r="G398" s="43">
        <v>694</v>
      </c>
      <c r="H398" s="43">
        <v>4330</v>
      </c>
      <c r="I398" s="43">
        <v>1144</v>
      </c>
      <c r="J398" s="43">
        <v>1698</v>
      </c>
      <c r="K398" s="43">
        <v>693</v>
      </c>
      <c r="L398" s="43">
        <v>1464</v>
      </c>
      <c r="M398" s="43">
        <v>833</v>
      </c>
      <c r="N398" s="43">
        <v>476</v>
      </c>
      <c r="O398" s="44">
        <v>381</v>
      </c>
    </row>
    <row r="399" spans="1:17" ht="20.25" customHeight="1" x14ac:dyDescent="0.15">
      <c r="A399" s="323"/>
      <c r="B399" s="19" t="s">
        <v>92</v>
      </c>
      <c r="C399" s="78">
        <f t="shared" si="70"/>
        <v>16518</v>
      </c>
      <c r="D399" s="43">
        <v>2212</v>
      </c>
      <c r="E399" s="43">
        <v>344</v>
      </c>
      <c r="F399" s="43">
        <v>597</v>
      </c>
      <c r="G399" s="43">
        <v>812</v>
      </c>
      <c r="H399" s="43">
        <v>2755</v>
      </c>
      <c r="I399" s="43">
        <v>1326</v>
      </c>
      <c r="J399" s="43">
        <v>1737</v>
      </c>
      <c r="K399" s="43">
        <v>1200</v>
      </c>
      <c r="L399" s="43">
        <v>1836</v>
      </c>
      <c r="M399" s="43">
        <v>2281</v>
      </c>
      <c r="N399" s="43">
        <v>864</v>
      </c>
      <c r="O399" s="44">
        <v>554</v>
      </c>
    </row>
    <row r="400" spans="1:17" ht="20.25" customHeight="1" x14ac:dyDescent="0.15">
      <c r="A400" s="323"/>
      <c r="B400" s="19" t="s">
        <v>115</v>
      </c>
      <c r="C400" s="78">
        <f t="shared" si="70"/>
        <v>15482</v>
      </c>
      <c r="D400" s="43">
        <v>2134</v>
      </c>
      <c r="E400" s="43">
        <v>170</v>
      </c>
      <c r="F400" s="43">
        <v>809</v>
      </c>
      <c r="G400" s="43">
        <v>1070</v>
      </c>
      <c r="H400" s="43">
        <v>3632</v>
      </c>
      <c r="I400" s="43">
        <v>738</v>
      </c>
      <c r="J400" s="43">
        <v>1445</v>
      </c>
      <c r="K400" s="43">
        <v>1429</v>
      </c>
      <c r="L400" s="43">
        <v>805</v>
      </c>
      <c r="M400" s="43">
        <v>1639</v>
      </c>
      <c r="N400" s="43">
        <v>1126</v>
      </c>
      <c r="O400" s="44">
        <v>485</v>
      </c>
    </row>
    <row r="401" spans="1:16" ht="20.25" customHeight="1" x14ac:dyDescent="0.15">
      <c r="A401" s="323"/>
      <c r="B401" s="19" t="s">
        <v>119</v>
      </c>
      <c r="C401" s="78">
        <f t="shared" si="70"/>
        <v>18815</v>
      </c>
      <c r="D401" s="43">
        <v>2135</v>
      </c>
      <c r="E401" s="43">
        <v>342</v>
      </c>
      <c r="F401" s="43">
        <v>349</v>
      </c>
      <c r="G401" s="43">
        <v>1361</v>
      </c>
      <c r="H401" s="43">
        <v>3126</v>
      </c>
      <c r="I401" s="43">
        <v>1443</v>
      </c>
      <c r="J401" s="43">
        <v>1607</v>
      </c>
      <c r="K401" s="43">
        <v>2033</v>
      </c>
      <c r="L401" s="43">
        <v>2685</v>
      </c>
      <c r="M401" s="43">
        <v>2120</v>
      </c>
      <c r="N401" s="43">
        <v>1091</v>
      </c>
      <c r="O401" s="44">
        <v>523</v>
      </c>
    </row>
    <row r="402" spans="1:16" ht="20.25" customHeight="1" x14ac:dyDescent="0.15">
      <c r="A402" s="323"/>
      <c r="B402" s="19" t="s">
        <v>136</v>
      </c>
      <c r="C402" s="78">
        <f t="shared" si="70"/>
        <v>18924</v>
      </c>
      <c r="D402" s="43">
        <v>2048</v>
      </c>
      <c r="E402" s="43">
        <v>291</v>
      </c>
      <c r="F402" s="43">
        <v>297</v>
      </c>
      <c r="G402" s="43">
        <v>1583</v>
      </c>
      <c r="H402" s="43">
        <v>3845</v>
      </c>
      <c r="I402" s="43">
        <v>1121</v>
      </c>
      <c r="J402" s="43">
        <v>1624</v>
      </c>
      <c r="K402" s="43">
        <v>2093</v>
      </c>
      <c r="L402" s="43">
        <v>2057</v>
      </c>
      <c r="M402" s="43">
        <v>1249</v>
      </c>
      <c r="N402" s="43">
        <v>1885</v>
      </c>
      <c r="O402" s="44">
        <v>831</v>
      </c>
    </row>
    <row r="403" spans="1:16" ht="20.25" customHeight="1" x14ac:dyDescent="0.15">
      <c r="A403" s="323"/>
      <c r="B403" s="19" t="s">
        <v>149</v>
      </c>
      <c r="C403" s="78">
        <f t="shared" si="70"/>
        <v>12017</v>
      </c>
      <c r="D403" s="43">
        <v>2968</v>
      </c>
      <c r="E403" s="43">
        <v>190</v>
      </c>
      <c r="F403" s="43">
        <v>239</v>
      </c>
      <c r="G403" s="43">
        <v>13</v>
      </c>
      <c r="H403" s="43">
        <v>0</v>
      </c>
      <c r="I403" s="43">
        <v>519</v>
      </c>
      <c r="J403" s="43">
        <v>1071</v>
      </c>
      <c r="K403" s="43">
        <v>1825</v>
      </c>
      <c r="L403" s="43">
        <v>1386</v>
      </c>
      <c r="M403" s="43">
        <v>1288</v>
      </c>
      <c r="N403" s="43">
        <v>1943</v>
      </c>
      <c r="O403" s="44">
        <v>575</v>
      </c>
    </row>
    <row r="404" spans="1:16" ht="20.25" customHeight="1" x14ac:dyDescent="0.15">
      <c r="A404" s="323"/>
      <c r="B404" s="19" t="s">
        <v>155</v>
      </c>
      <c r="C404" s="78">
        <f t="shared" si="70"/>
        <v>10265</v>
      </c>
      <c r="D404" s="43">
        <v>1070</v>
      </c>
      <c r="E404" s="43">
        <v>219</v>
      </c>
      <c r="F404" s="43">
        <v>151</v>
      </c>
      <c r="G404" s="43">
        <v>353</v>
      </c>
      <c r="H404" s="43">
        <v>1382</v>
      </c>
      <c r="I404" s="43">
        <v>486</v>
      </c>
      <c r="J404" s="43">
        <v>1099</v>
      </c>
      <c r="K404" s="43">
        <v>397</v>
      </c>
      <c r="L404" s="43">
        <v>1003</v>
      </c>
      <c r="M404" s="43">
        <v>1997</v>
      </c>
      <c r="N404" s="43">
        <v>1445</v>
      </c>
      <c r="O404" s="44">
        <v>663</v>
      </c>
    </row>
    <row r="405" spans="1:16" ht="20.25" customHeight="1" x14ac:dyDescent="0.15">
      <c r="A405" s="323"/>
      <c r="B405" s="19" t="s">
        <v>161</v>
      </c>
      <c r="C405" s="78">
        <f t="shared" si="70"/>
        <v>12322</v>
      </c>
      <c r="D405" s="43">
        <v>1557</v>
      </c>
      <c r="E405" s="43">
        <v>201</v>
      </c>
      <c r="F405" s="43">
        <v>146</v>
      </c>
      <c r="G405" s="43">
        <v>517</v>
      </c>
      <c r="H405" s="43">
        <v>2036</v>
      </c>
      <c r="I405" s="43">
        <v>802</v>
      </c>
      <c r="J405" s="43">
        <v>959</v>
      </c>
      <c r="K405" s="43">
        <v>1125</v>
      </c>
      <c r="L405" s="43">
        <v>1076</v>
      </c>
      <c r="M405" s="43">
        <v>1977</v>
      </c>
      <c r="N405" s="43">
        <v>1289</v>
      </c>
      <c r="O405" s="44">
        <v>637</v>
      </c>
    </row>
    <row r="406" spans="1:16" ht="20.25" customHeight="1" x14ac:dyDescent="0.15">
      <c r="A406" s="323"/>
      <c r="B406" s="19" t="s">
        <v>186</v>
      </c>
      <c r="C406" s="78">
        <f t="shared" si="70"/>
        <v>16277</v>
      </c>
      <c r="D406" s="224">
        <v>2280</v>
      </c>
      <c r="E406" s="224">
        <v>123</v>
      </c>
      <c r="F406" s="224">
        <v>360</v>
      </c>
      <c r="G406" s="224">
        <v>476</v>
      </c>
      <c r="H406" s="224">
        <v>3337</v>
      </c>
      <c r="I406" s="224">
        <v>1603</v>
      </c>
      <c r="J406" s="224">
        <v>2237</v>
      </c>
      <c r="K406" s="224">
        <v>696</v>
      </c>
      <c r="L406" s="224">
        <v>1549</v>
      </c>
      <c r="M406" s="224">
        <v>1788</v>
      </c>
      <c r="N406" s="224">
        <v>1168</v>
      </c>
      <c r="O406" s="225">
        <v>660</v>
      </c>
    </row>
    <row r="407" spans="1:16" ht="20.25" customHeight="1" x14ac:dyDescent="0.15">
      <c r="A407" s="323"/>
      <c r="B407" s="19" t="s">
        <v>187</v>
      </c>
      <c r="C407" s="78">
        <f t="shared" si="70"/>
        <v>19327</v>
      </c>
      <c r="D407" s="243">
        <v>2674</v>
      </c>
      <c r="E407" s="243">
        <v>374</v>
      </c>
      <c r="F407" s="243">
        <v>214</v>
      </c>
      <c r="G407" s="243">
        <v>1293</v>
      </c>
      <c r="H407" s="243">
        <v>3674</v>
      </c>
      <c r="I407" s="243">
        <v>1327</v>
      </c>
      <c r="J407" s="243">
        <v>1871</v>
      </c>
      <c r="K407" s="243">
        <v>832</v>
      </c>
      <c r="L407" s="243">
        <v>1505</v>
      </c>
      <c r="M407" s="243">
        <v>2772</v>
      </c>
      <c r="N407" s="243">
        <v>2059</v>
      </c>
      <c r="O407" s="244">
        <v>732</v>
      </c>
    </row>
    <row r="408" spans="1:16" ht="20.25" customHeight="1" thickBot="1" x14ac:dyDescent="0.2">
      <c r="A408" s="324"/>
      <c r="B408" s="214" t="s">
        <v>116</v>
      </c>
      <c r="C408" s="14">
        <f>C407/C406</f>
        <v>1.1873809670086626</v>
      </c>
      <c r="D408" s="14">
        <f t="shared" ref="D408:O408" si="71">D407/D406</f>
        <v>1.1728070175438596</v>
      </c>
      <c r="E408" s="14">
        <f t="shared" si="71"/>
        <v>3.0406504065040649</v>
      </c>
      <c r="F408" s="14">
        <f t="shared" si="71"/>
        <v>0.59444444444444444</v>
      </c>
      <c r="G408" s="14">
        <f t="shared" si="71"/>
        <v>2.7163865546218489</v>
      </c>
      <c r="H408" s="14">
        <f t="shared" si="71"/>
        <v>1.1009889121965837</v>
      </c>
      <c r="I408" s="14">
        <f t="shared" si="71"/>
        <v>0.82782283218964436</v>
      </c>
      <c r="J408" s="14">
        <f t="shared" si="71"/>
        <v>0.83638801966919984</v>
      </c>
      <c r="K408" s="14">
        <f t="shared" si="71"/>
        <v>1.1954022988505748</v>
      </c>
      <c r="L408" s="14">
        <f t="shared" si="71"/>
        <v>0.97159457714654618</v>
      </c>
      <c r="M408" s="14">
        <f t="shared" si="71"/>
        <v>1.5503355704697988</v>
      </c>
      <c r="N408" s="14">
        <f t="shared" si="71"/>
        <v>1.7628424657534247</v>
      </c>
      <c r="O408" s="15">
        <f t="shared" si="71"/>
        <v>1.1090909090909091</v>
      </c>
      <c r="P408" s="5"/>
    </row>
    <row r="409" spans="1:16" ht="20.25" customHeight="1" x14ac:dyDescent="0.15">
      <c r="A409" s="322" t="s">
        <v>178</v>
      </c>
      <c r="B409" s="156" t="s">
        <v>17</v>
      </c>
      <c r="C409" s="126">
        <f t="shared" ref="C409:C425" si="72">SUM(D409:O409)</f>
        <v>15570</v>
      </c>
      <c r="D409" s="127">
        <v>953</v>
      </c>
      <c r="E409" s="127">
        <v>711</v>
      </c>
      <c r="F409" s="127">
        <v>1292</v>
      </c>
      <c r="G409" s="127">
        <v>1509</v>
      </c>
      <c r="H409" s="127">
        <v>1737</v>
      </c>
      <c r="I409" s="127">
        <v>1185</v>
      </c>
      <c r="J409" s="127">
        <v>1410</v>
      </c>
      <c r="K409" s="127">
        <v>1397</v>
      </c>
      <c r="L409" s="127">
        <v>1449</v>
      </c>
      <c r="M409" s="127">
        <v>1402</v>
      </c>
      <c r="N409" s="127">
        <v>1442</v>
      </c>
      <c r="O409" s="128">
        <v>1083</v>
      </c>
    </row>
    <row r="410" spans="1:16" ht="20.25" customHeight="1" x14ac:dyDescent="0.15">
      <c r="A410" s="323"/>
      <c r="B410" s="19" t="s">
        <v>18</v>
      </c>
      <c r="C410" s="78">
        <f t="shared" si="72"/>
        <v>18233</v>
      </c>
      <c r="D410" s="121">
        <v>1176</v>
      </c>
      <c r="E410" s="121">
        <v>846</v>
      </c>
      <c r="F410" s="121">
        <v>987</v>
      </c>
      <c r="G410" s="121">
        <v>1535</v>
      </c>
      <c r="H410" s="121">
        <v>1966</v>
      </c>
      <c r="I410" s="121">
        <v>1378</v>
      </c>
      <c r="J410" s="121">
        <v>1153</v>
      </c>
      <c r="K410" s="121">
        <v>1866</v>
      </c>
      <c r="L410" s="121">
        <v>1329</v>
      </c>
      <c r="M410" s="121">
        <v>1827</v>
      </c>
      <c r="N410" s="121">
        <v>2447</v>
      </c>
      <c r="O410" s="122">
        <v>1723</v>
      </c>
    </row>
    <row r="411" spans="1:16" ht="20.25" customHeight="1" x14ac:dyDescent="0.15">
      <c r="A411" s="323"/>
      <c r="B411" s="19" t="s">
        <v>19</v>
      </c>
      <c r="C411" s="78">
        <f t="shared" si="72"/>
        <v>32240</v>
      </c>
      <c r="D411" s="121">
        <v>3241</v>
      </c>
      <c r="E411" s="121">
        <v>2162</v>
      </c>
      <c r="F411" s="121">
        <v>1743</v>
      </c>
      <c r="G411" s="121">
        <v>2941</v>
      </c>
      <c r="H411" s="121">
        <v>2988</v>
      </c>
      <c r="I411" s="121">
        <v>2349</v>
      </c>
      <c r="J411" s="121">
        <v>2573</v>
      </c>
      <c r="K411" s="121">
        <v>3948</v>
      </c>
      <c r="L411" s="121">
        <v>2700</v>
      </c>
      <c r="M411" s="121">
        <v>2668</v>
      </c>
      <c r="N411" s="121">
        <v>2639</v>
      </c>
      <c r="O411" s="122">
        <v>2288</v>
      </c>
    </row>
    <row r="412" spans="1:16" ht="20.25" customHeight="1" x14ac:dyDescent="0.15">
      <c r="A412" s="323"/>
      <c r="B412" s="19" t="s">
        <v>59</v>
      </c>
      <c r="C412" s="78">
        <f t="shared" si="72"/>
        <v>30071</v>
      </c>
      <c r="D412" s="121">
        <v>2088</v>
      </c>
      <c r="E412" s="121">
        <v>1796</v>
      </c>
      <c r="F412" s="121">
        <v>2444</v>
      </c>
      <c r="G412" s="121">
        <v>2725</v>
      </c>
      <c r="H412" s="121">
        <v>3154</v>
      </c>
      <c r="I412" s="121">
        <v>2585</v>
      </c>
      <c r="J412" s="121">
        <v>2407</v>
      </c>
      <c r="K412" s="121">
        <v>2989</v>
      </c>
      <c r="L412" s="121">
        <v>2540</v>
      </c>
      <c r="M412" s="121">
        <v>2536</v>
      </c>
      <c r="N412" s="121">
        <v>2625</v>
      </c>
      <c r="O412" s="122">
        <v>2182</v>
      </c>
    </row>
    <row r="413" spans="1:16" ht="20.25" customHeight="1" x14ac:dyDescent="0.15">
      <c r="A413" s="323"/>
      <c r="B413" s="19" t="s">
        <v>64</v>
      </c>
      <c r="C413" s="78">
        <f t="shared" si="72"/>
        <v>18986</v>
      </c>
      <c r="D413" s="121">
        <v>1046</v>
      </c>
      <c r="E413" s="121">
        <v>943</v>
      </c>
      <c r="F413" s="121">
        <v>1057</v>
      </c>
      <c r="G413" s="121">
        <v>1525</v>
      </c>
      <c r="H413" s="121">
        <v>2344</v>
      </c>
      <c r="I413" s="121">
        <v>1440</v>
      </c>
      <c r="J413" s="121">
        <v>1787</v>
      </c>
      <c r="K413" s="121">
        <v>1756</v>
      </c>
      <c r="L413" s="121">
        <v>2809</v>
      </c>
      <c r="M413" s="121">
        <v>1552</v>
      </c>
      <c r="N413" s="121">
        <v>1487</v>
      </c>
      <c r="O413" s="122">
        <v>1240</v>
      </c>
    </row>
    <row r="414" spans="1:16" ht="20.25" customHeight="1" x14ac:dyDescent="0.15">
      <c r="A414" s="323"/>
      <c r="B414" s="19" t="s">
        <v>69</v>
      </c>
      <c r="C414" s="78">
        <f t="shared" si="72"/>
        <v>15197</v>
      </c>
      <c r="D414" s="43">
        <v>1521</v>
      </c>
      <c r="E414" s="43">
        <v>669</v>
      </c>
      <c r="F414" s="43">
        <v>771</v>
      </c>
      <c r="G414" s="43">
        <v>913</v>
      </c>
      <c r="H414" s="43">
        <v>1485</v>
      </c>
      <c r="I414" s="43">
        <v>1234</v>
      </c>
      <c r="J414" s="43">
        <v>1677</v>
      </c>
      <c r="K414" s="43">
        <v>1855</v>
      </c>
      <c r="L414" s="43">
        <v>1648</v>
      </c>
      <c r="M414" s="43">
        <v>1500</v>
      </c>
      <c r="N414" s="43">
        <v>1267</v>
      </c>
      <c r="O414" s="44">
        <v>657</v>
      </c>
    </row>
    <row r="415" spans="1:16" ht="20.25" customHeight="1" x14ac:dyDescent="0.15">
      <c r="A415" s="323"/>
      <c r="B415" s="19" t="s">
        <v>81</v>
      </c>
      <c r="C415" s="78">
        <f t="shared" si="72"/>
        <v>16520</v>
      </c>
      <c r="D415" s="64" t="s">
        <v>62</v>
      </c>
      <c r="E415" s="64" t="s">
        <v>62</v>
      </c>
      <c r="F415" s="64" t="s">
        <v>62</v>
      </c>
      <c r="G415" s="43">
        <v>300</v>
      </c>
      <c r="H415" s="43">
        <v>9620</v>
      </c>
      <c r="I415" s="43">
        <v>4260</v>
      </c>
      <c r="J415" s="43">
        <v>270</v>
      </c>
      <c r="K415" s="43">
        <v>480</v>
      </c>
      <c r="L415" s="43">
        <v>600</v>
      </c>
      <c r="M415" s="43">
        <v>270</v>
      </c>
      <c r="N415" s="43">
        <v>180</v>
      </c>
      <c r="O415" s="44">
        <v>540</v>
      </c>
    </row>
    <row r="416" spans="1:16" ht="20.25" customHeight="1" x14ac:dyDescent="0.15">
      <c r="A416" s="323"/>
      <c r="B416" s="19" t="s">
        <v>89</v>
      </c>
      <c r="C416" s="78">
        <f t="shared" si="72"/>
        <v>3757</v>
      </c>
      <c r="D416" s="65">
        <f>248</f>
        <v>248</v>
      </c>
      <c r="E416" s="65">
        <f>168</f>
        <v>168</v>
      </c>
      <c r="F416" s="65">
        <f>496</f>
        <v>496</v>
      </c>
      <c r="G416" s="43">
        <f>90</f>
        <v>90</v>
      </c>
      <c r="H416" s="43">
        <f>651</f>
        <v>651</v>
      </c>
      <c r="I416" s="43">
        <f>270</f>
        <v>270</v>
      </c>
      <c r="J416" s="43">
        <f>186</f>
        <v>186</v>
      </c>
      <c r="K416" s="43">
        <f>403</f>
        <v>403</v>
      </c>
      <c r="L416" s="43">
        <f>360</f>
        <v>360</v>
      </c>
      <c r="M416" s="43">
        <f>248</f>
        <v>248</v>
      </c>
      <c r="N416" s="43">
        <f>420</f>
        <v>420</v>
      </c>
      <c r="O416" s="44">
        <f>217</f>
        <v>217</v>
      </c>
    </row>
    <row r="417" spans="1:16" ht="20.25" customHeight="1" x14ac:dyDescent="0.15">
      <c r="A417" s="323"/>
      <c r="B417" s="19" t="s">
        <v>92</v>
      </c>
      <c r="C417" s="78">
        <f t="shared" si="72"/>
        <v>35548</v>
      </c>
      <c r="D417" s="65">
        <v>992</v>
      </c>
      <c r="E417" s="65">
        <v>1456</v>
      </c>
      <c r="F417" s="65">
        <v>1488</v>
      </c>
      <c r="G417" s="43">
        <v>1320</v>
      </c>
      <c r="H417" s="43">
        <v>1736</v>
      </c>
      <c r="I417" s="43">
        <v>1800</v>
      </c>
      <c r="J417" s="43">
        <v>3100</v>
      </c>
      <c r="K417" s="43">
        <v>5248</v>
      </c>
      <c r="L417" s="43">
        <v>11400</v>
      </c>
      <c r="M417" s="43">
        <v>3100</v>
      </c>
      <c r="N417" s="43">
        <v>1800</v>
      </c>
      <c r="O417" s="44">
        <v>2108</v>
      </c>
    </row>
    <row r="418" spans="1:16" ht="20.25" customHeight="1" x14ac:dyDescent="0.15">
      <c r="A418" s="323"/>
      <c r="B418" s="19" t="s">
        <v>115</v>
      </c>
      <c r="C418" s="78">
        <f t="shared" si="72"/>
        <v>59348</v>
      </c>
      <c r="D418" s="65">
        <v>6324</v>
      </c>
      <c r="E418" s="65">
        <v>1232</v>
      </c>
      <c r="F418" s="65">
        <v>2108</v>
      </c>
      <c r="G418" s="43">
        <v>1320</v>
      </c>
      <c r="H418" s="43">
        <v>1736</v>
      </c>
      <c r="I418" s="43">
        <v>1800</v>
      </c>
      <c r="J418" s="43">
        <v>9052</v>
      </c>
      <c r="K418" s="43">
        <v>13516</v>
      </c>
      <c r="L418" s="43">
        <v>15240</v>
      </c>
      <c r="M418" s="43">
        <v>2976</v>
      </c>
      <c r="N418" s="43">
        <v>1440</v>
      </c>
      <c r="O418" s="44">
        <v>2604</v>
      </c>
    </row>
    <row r="419" spans="1:16" ht="20.25" customHeight="1" x14ac:dyDescent="0.15">
      <c r="A419" s="323"/>
      <c r="B419" s="19" t="s">
        <v>119</v>
      </c>
      <c r="C419" s="78">
        <f t="shared" si="72"/>
        <v>54720</v>
      </c>
      <c r="D419" s="65">
        <v>1984</v>
      </c>
      <c r="E419" s="65">
        <v>1008</v>
      </c>
      <c r="F419" s="65">
        <v>2480</v>
      </c>
      <c r="G419" s="43">
        <v>5520</v>
      </c>
      <c r="H419" s="43">
        <v>5580</v>
      </c>
      <c r="I419" s="43">
        <v>4320</v>
      </c>
      <c r="J419" s="43">
        <v>3348</v>
      </c>
      <c r="K419" s="43">
        <v>6572</v>
      </c>
      <c r="L419" s="43">
        <v>17400</v>
      </c>
      <c r="M419" s="43">
        <v>2728</v>
      </c>
      <c r="N419" s="43">
        <v>1920</v>
      </c>
      <c r="O419" s="44">
        <v>1860</v>
      </c>
    </row>
    <row r="420" spans="1:16" ht="20.25" customHeight="1" x14ac:dyDescent="0.15">
      <c r="A420" s="323"/>
      <c r="B420" s="19" t="s">
        <v>136</v>
      </c>
      <c r="C420" s="78">
        <f t="shared" si="72"/>
        <v>28752</v>
      </c>
      <c r="D420" s="65">
        <v>1612</v>
      </c>
      <c r="E420" s="65">
        <v>2800</v>
      </c>
      <c r="F420" s="65">
        <v>1860</v>
      </c>
      <c r="G420" s="43">
        <v>3480</v>
      </c>
      <c r="H420" s="43">
        <v>3224</v>
      </c>
      <c r="I420" s="43">
        <v>1320</v>
      </c>
      <c r="J420" s="43">
        <v>2356</v>
      </c>
      <c r="K420" s="43">
        <v>3348</v>
      </c>
      <c r="L420" s="43">
        <v>3360</v>
      </c>
      <c r="M420" s="43">
        <v>2108</v>
      </c>
      <c r="N420" s="43">
        <v>1920</v>
      </c>
      <c r="O420" s="44">
        <v>1364</v>
      </c>
    </row>
    <row r="421" spans="1:16" ht="20.25" customHeight="1" x14ac:dyDescent="0.15">
      <c r="A421" s="323"/>
      <c r="B421" s="19" t="s">
        <v>149</v>
      </c>
      <c r="C421" s="78">
        <f t="shared" si="72"/>
        <v>31249</v>
      </c>
      <c r="D421" s="65">
        <v>1178</v>
      </c>
      <c r="E421" s="65">
        <v>261</v>
      </c>
      <c r="F421" s="65">
        <v>3224</v>
      </c>
      <c r="G421" s="43">
        <v>1170</v>
      </c>
      <c r="H421" s="43">
        <v>899</v>
      </c>
      <c r="I421" s="43">
        <v>1380</v>
      </c>
      <c r="J421" s="43">
        <v>3317</v>
      </c>
      <c r="K421" s="43">
        <v>5456</v>
      </c>
      <c r="L421" s="43">
        <v>5580</v>
      </c>
      <c r="M421" s="43">
        <v>6200</v>
      </c>
      <c r="N421" s="43">
        <v>1530</v>
      </c>
      <c r="O421" s="44">
        <v>1054</v>
      </c>
    </row>
    <row r="422" spans="1:16" ht="20.25" customHeight="1" x14ac:dyDescent="0.15">
      <c r="A422" s="323"/>
      <c r="B422" s="19" t="s">
        <v>155</v>
      </c>
      <c r="C422" s="78">
        <f t="shared" si="72"/>
        <v>57990</v>
      </c>
      <c r="D422" s="65">
        <v>4774</v>
      </c>
      <c r="E422" s="65">
        <v>756</v>
      </c>
      <c r="F422" s="65">
        <v>651</v>
      </c>
      <c r="G422" s="43">
        <v>1920</v>
      </c>
      <c r="H422" s="43">
        <v>7533</v>
      </c>
      <c r="I422" s="43">
        <v>6450</v>
      </c>
      <c r="J422" s="43">
        <v>5497</v>
      </c>
      <c r="K422" s="43">
        <v>7532</v>
      </c>
      <c r="L422" s="43">
        <v>7850</v>
      </c>
      <c r="M422" s="43">
        <v>3627</v>
      </c>
      <c r="N422" s="43">
        <v>5820</v>
      </c>
      <c r="O422" s="44">
        <v>5580</v>
      </c>
    </row>
    <row r="423" spans="1:16" ht="20.25" customHeight="1" x14ac:dyDescent="0.15">
      <c r="A423" s="323"/>
      <c r="B423" s="19" t="s">
        <v>161</v>
      </c>
      <c r="C423" s="78">
        <f t="shared" si="72"/>
        <v>92848</v>
      </c>
      <c r="D423" s="65">
        <v>6851</v>
      </c>
      <c r="E423" s="65">
        <v>10696</v>
      </c>
      <c r="F423" s="65">
        <v>9362</v>
      </c>
      <c r="G423" s="43">
        <v>5610</v>
      </c>
      <c r="H423" s="43">
        <v>8432</v>
      </c>
      <c r="I423" s="43">
        <v>8430</v>
      </c>
      <c r="J423" s="43">
        <v>8430</v>
      </c>
      <c r="K423" s="43">
        <v>8370</v>
      </c>
      <c r="L423" s="43">
        <v>10050</v>
      </c>
      <c r="M423" s="43">
        <v>8277</v>
      </c>
      <c r="N423" s="43">
        <v>3690</v>
      </c>
      <c r="O423" s="44">
        <v>4650</v>
      </c>
    </row>
    <row r="424" spans="1:16" ht="20.25" customHeight="1" x14ac:dyDescent="0.15">
      <c r="A424" s="323"/>
      <c r="B424" s="19" t="s">
        <v>186</v>
      </c>
      <c r="C424" s="78">
        <f t="shared" si="72"/>
        <v>127621</v>
      </c>
      <c r="D424" s="224">
        <v>9920</v>
      </c>
      <c r="E424" s="224">
        <v>5124</v>
      </c>
      <c r="F424" s="224">
        <v>1829</v>
      </c>
      <c r="G424" s="224">
        <v>7350</v>
      </c>
      <c r="H424" s="224">
        <v>15717</v>
      </c>
      <c r="I424" s="224">
        <v>13890</v>
      </c>
      <c r="J424" s="224">
        <v>18817</v>
      </c>
      <c r="K424" s="224">
        <v>20615</v>
      </c>
      <c r="L424" s="224">
        <v>12330</v>
      </c>
      <c r="M424" s="224">
        <v>10199</v>
      </c>
      <c r="N424" s="224">
        <v>5940</v>
      </c>
      <c r="O424" s="225">
        <v>5890</v>
      </c>
    </row>
    <row r="425" spans="1:16" ht="20.25" customHeight="1" x14ac:dyDescent="0.15">
      <c r="A425" s="323"/>
      <c r="B425" s="19" t="s">
        <v>187</v>
      </c>
      <c r="C425" s="78">
        <f t="shared" si="72"/>
        <v>69370</v>
      </c>
      <c r="D425" s="243">
        <v>3460</v>
      </c>
      <c r="E425" s="243">
        <v>3670</v>
      </c>
      <c r="F425" s="243">
        <v>3350</v>
      </c>
      <c r="G425" s="243">
        <v>4755</v>
      </c>
      <c r="H425" s="243">
        <v>7605</v>
      </c>
      <c r="I425" s="243">
        <v>5955</v>
      </c>
      <c r="J425" s="243">
        <v>7350</v>
      </c>
      <c r="K425" s="243">
        <v>6870</v>
      </c>
      <c r="L425" s="243">
        <v>7980</v>
      </c>
      <c r="M425" s="243">
        <v>9660</v>
      </c>
      <c r="N425" s="243">
        <v>5640</v>
      </c>
      <c r="O425" s="244">
        <v>3075</v>
      </c>
    </row>
    <row r="426" spans="1:16" ht="20.25" customHeight="1" thickBot="1" x14ac:dyDescent="0.2">
      <c r="A426" s="324"/>
      <c r="B426" s="214" t="s">
        <v>116</v>
      </c>
      <c r="C426" s="14">
        <f>C425/C424</f>
        <v>0.54356257982620415</v>
      </c>
      <c r="D426" s="14">
        <f t="shared" ref="D426:O426" si="73">D425/D424</f>
        <v>0.34879032258064518</v>
      </c>
      <c r="E426" s="14">
        <f t="shared" si="73"/>
        <v>0.71623731459797035</v>
      </c>
      <c r="F426" s="14">
        <f t="shared" si="73"/>
        <v>1.8316019682886824</v>
      </c>
      <c r="G426" s="14">
        <f t="shared" si="73"/>
        <v>0.64693877551020407</v>
      </c>
      <c r="H426" s="14">
        <f t="shared" si="73"/>
        <v>0.4838709677419355</v>
      </c>
      <c r="I426" s="14">
        <f t="shared" si="73"/>
        <v>0.42872570194384452</v>
      </c>
      <c r="J426" s="14">
        <f t="shared" si="73"/>
        <v>0.39060424084604345</v>
      </c>
      <c r="K426" s="14">
        <f t="shared" si="73"/>
        <v>0.33325248605384428</v>
      </c>
      <c r="L426" s="14">
        <f t="shared" si="73"/>
        <v>0.64720194647201945</v>
      </c>
      <c r="M426" s="14">
        <f t="shared" si="73"/>
        <v>0.94715168153740559</v>
      </c>
      <c r="N426" s="14">
        <f t="shared" si="73"/>
        <v>0.9494949494949495</v>
      </c>
      <c r="O426" s="15">
        <f t="shared" si="73"/>
        <v>0.52207130730050932</v>
      </c>
      <c r="P426" s="5"/>
    </row>
    <row r="427" spans="1:16" ht="20.25" customHeight="1" x14ac:dyDescent="0.15">
      <c r="A427" s="355" t="s">
        <v>179</v>
      </c>
      <c r="B427" s="156" t="s">
        <v>17</v>
      </c>
      <c r="C427" s="126">
        <f t="shared" ref="C427:C438" si="74">SUM(D427:O427)</f>
        <v>29484</v>
      </c>
      <c r="D427" s="127">
        <v>691</v>
      </c>
      <c r="E427" s="127">
        <v>708</v>
      </c>
      <c r="F427" s="127">
        <v>1108</v>
      </c>
      <c r="G427" s="127">
        <v>1819</v>
      </c>
      <c r="H427" s="127">
        <v>5320</v>
      </c>
      <c r="I427" s="127">
        <v>2124</v>
      </c>
      <c r="J427" s="127">
        <v>3211</v>
      </c>
      <c r="K427" s="127">
        <v>5920</v>
      </c>
      <c r="L427" s="127">
        <v>2638</v>
      </c>
      <c r="M427" s="127">
        <v>3261</v>
      </c>
      <c r="N427" s="127">
        <v>2146</v>
      </c>
      <c r="O427" s="128">
        <v>538</v>
      </c>
    </row>
    <row r="428" spans="1:16" ht="20.25" customHeight="1" x14ac:dyDescent="0.15">
      <c r="A428" s="356"/>
      <c r="B428" s="19" t="s">
        <v>18</v>
      </c>
      <c r="C428" s="78">
        <f t="shared" si="74"/>
        <v>26293</v>
      </c>
      <c r="D428" s="121">
        <v>618</v>
      </c>
      <c r="E428" s="121">
        <v>591</v>
      </c>
      <c r="F428" s="121">
        <v>1163</v>
      </c>
      <c r="G428" s="121">
        <v>1762</v>
      </c>
      <c r="H428" s="121">
        <v>4535</v>
      </c>
      <c r="I428" s="121">
        <v>1535</v>
      </c>
      <c r="J428" s="121">
        <v>3010</v>
      </c>
      <c r="K428" s="121">
        <v>6186</v>
      </c>
      <c r="L428" s="121">
        <v>2424</v>
      </c>
      <c r="M428" s="121">
        <v>2024</v>
      </c>
      <c r="N428" s="121">
        <v>1946</v>
      </c>
      <c r="O428" s="122">
        <v>499</v>
      </c>
    </row>
    <row r="429" spans="1:16" ht="20.25" customHeight="1" x14ac:dyDescent="0.15">
      <c r="A429" s="356"/>
      <c r="B429" s="19" t="s">
        <v>19</v>
      </c>
      <c r="C429" s="78">
        <f t="shared" si="74"/>
        <v>30056</v>
      </c>
      <c r="D429" s="121">
        <v>734</v>
      </c>
      <c r="E429" s="121">
        <v>703</v>
      </c>
      <c r="F429" s="121">
        <v>921</v>
      </c>
      <c r="G429" s="121">
        <v>2108</v>
      </c>
      <c r="H429" s="121">
        <v>3980</v>
      </c>
      <c r="I429" s="121">
        <v>2007</v>
      </c>
      <c r="J429" s="121">
        <v>6436</v>
      </c>
      <c r="K429" s="121">
        <v>6046</v>
      </c>
      <c r="L429" s="121">
        <v>2375</v>
      </c>
      <c r="M429" s="121">
        <v>2542</v>
      </c>
      <c r="N429" s="121">
        <v>1534</v>
      </c>
      <c r="O429" s="122">
        <v>670</v>
      </c>
    </row>
    <row r="430" spans="1:16" ht="20.25" customHeight="1" x14ac:dyDescent="0.15">
      <c r="A430" s="356"/>
      <c r="B430" s="19" t="s">
        <v>59</v>
      </c>
      <c r="C430" s="78">
        <f t="shared" si="74"/>
        <v>21101</v>
      </c>
      <c r="D430" s="121">
        <v>584</v>
      </c>
      <c r="E430" s="121">
        <v>648</v>
      </c>
      <c r="F430" s="121">
        <v>1105</v>
      </c>
      <c r="G430" s="121">
        <v>1524</v>
      </c>
      <c r="H430" s="121">
        <v>4246</v>
      </c>
      <c r="I430" s="121">
        <v>1310</v>
      </c>
      <c r="J430" s="121">
        <v>1998</v>
      </c>
      <c r="K430" s="121">
        <v>4380</v>
      </c>
      <c r="L430" s="121">
        <v>1496</v>
      </c>
      <c r="M430" s="121">
        <v>1748</v>
      </c>
      <c r="N430" s="121">
        <v>1633</v>
      </c>
      <c r="O430" s="122">
        <v>429</v>
      </c>
    </row>
    <row r="431" spans="1:16" ht="20.25" customHeight="1" x14ac:dyDescent="0.15">
      <c r="A431" s="356"/>
      <c r="B431" s="19" t="s">
        <v>63</v>
      </c>
      <c r="C431" s="78">
        <f t="shared" si="74"/>
        <v>20414</v>
      </c>
      <c r="D431" s="121">
        <v>594</v>
      </c>
      <c r="E431" s="121">
        <v>337</v>
      </c>
      <c r="F431" s="121">
        <v>902</v>
      </c>
      <c r="G431" s="121">
        <v>1031</v>
      </c>
      <c r="H431" s="121">
        <v>3734</v>
      </c>
      <c r="I431" s="121">
        <v>1497</v>
      </c>
      <c r="J431" s="121">
        <v>2299</v>
      </c>
      <c r="K431" s="121">
        <v>4270</v>
      </c>
      <c r="L431" s="121">
        <v>2392</v>
      </c>
      <c r="M431" s="121">
        <v>1683</v>
      </c>
      <c r="N431" s="121">
        <v>1268</v>
      </c>
      <c r="O431" s="122">
        <v>407</v>
      </c>
    </row>
    <row r="432" spans="1:16" ht="20.25" customHeight="1" x14ac:dyDescent="0.15">
      <c r="A432" s="356"/>
      <c r="B432" s="19" t="s">
        <v>70</v>
      </c>
      <c r="C432" s="78">
        <f t="shared" si="74"/>
        <v>18739</v>
      </c>
      <c r="D432" s="43">
        <v>509</v>
      </c>
      <c r="E432" s="43">
        <v>389</v>
      </c>
      <c r="F432" s="43">
        <v>757</v>
      </c>
      <c r="G432" s="43">
        <v>912</v>
      </c>
      <c r="H432" s="43">
        <v>3442</v>
      </c>
      <c r="I432" s="43">
        <v>1547</v>
      </c>
      <c r="J432" s="43">
        <v>2322</v>
      </c>
      <c r="K432" s="43">
        <v>4253</v>
      </c>
      <c r="L432" s="43">
        <v>1527</v>
      </c>
      <c r="M432" s="43">
        <v>1517</v>
      </c>
      <c r="N432" s="43">
        <v>1048</v>
      </c>
      <c r="O432" s="44">
        <v>516</v>
      </c>
    </row>
    <row r="433" spans="1:17" ht="20.25" customHeight="1" x14ac:dyDescent="0.15">
      <c r="A433" s="356"/>
      <c r="B433" s="19" t="s">
        <v>72</v>
      </c>
      <c r="C433" s="78">
        <f t="shared" si="74"/>
        <v>790</v>
      </c>
      <c r="D433" s="43">
        <v>158</v>
      </c>
      <c r="E433" s="43">
        <v>474</v>
      </c>
      <c r="F433" s="43">
        <v>158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4">
        <v>0</v>
      </c>
    </row>
    <row r="434" spans="1:17" ht="20.25" customHeight="1" x14ac:dyDescent="0.15">
      <c r="A434" s="356"/>
      <c r="B434" s="19" t="s">
        <v>149</v>
      </c>
      <c r="C434" s="78">
        <f t="shared" si="74"/>
        <v>25399</v>
      </c>
      <c r="D434" s="86" t="s">
        <v>90</v>
      </c>
      <c r="E434" s="86" t="s">
        <v>90</v>
      </c>
      <c r="F434" s="86" t="s">
        <v>90</v>
      </c>
      <c r="G434" s="86" t="s">
        <v>90</v>
      </c>
      <c r="H434" s="86" t="s">
        <v>90</v>
      </c>
      <c r="I434" s="86" t="s">
        <v>90</v>
      </c>
      <c r="J434" s="43">
        <v>7361</v>
      </c>
      <c r="K434" s="43">
        <v>9519</v>
      </c>
      <c r="L434" s="43">
        <v>3772</v>
      </c>
      <c r="M434" s="43">
        <v>1925</v>
      </c>
      <c r="N434" s="43">
        <v>2165</v>
      </c>
      <c r="O434" s="44">
        <v>657</v>
      </c>
    </row>
    <row r="435" spans="1:17" ht="20.25" customHeight="1" x14ac:dyDescent="0.15">
      <c r="A435" s="356"/>
      <c r="B435" s="19" t="s">
        <v>155</v>
      </c>
      <c r="C435" s="78">
        <f t="shared" si="74"/>
        <v>15717</v>
      </c>
      <c r="D435" s="43">
        <v>681</v>
      </c>
      <c r="E435" s="43">
        <v>958</v>
      </c>
      <c r="F435" s="43">
        <v>913</v>
      </c>
      <c r="G435" s="43">
        <v>1048</v>
      </c>
      <c r="H435" s="43">
        <v>2384</v>
      </c>
      <c r="I435" s="43">
        <v>948</v>
      </c>
      <c r="J435" s="43">
        <v>1738</v>
      </c>
      <c r="K435" s="43">
        <v>2558</v>
      </c>
      <c r="L435" s="43">
        <v>1209</v>
      </c>
      <c r="M435" s="43">
        <v>1122</v>
      </c>
      <c r="N435" s="43">
        <v>1500</v>
      </c>
      <c r="O435" s="44">
        <v>658</v>
      </c>
    </row>
    <row r="436" spans="1:17" ht="20.25" customHeight="1" x14ac:dyDescent="0.15">
      <c r="A436" s="356"/>
      <c r="B436" s="19" t="s">
        <v>161</v>
      </c>
      <c r="C436" s="78">
        <f t="shared" si="74"/>
        <v>11704</v>
      </c>
      <c r="D436" s="43">
        <v>634</v>
      </c>
      <c r="E436" s="43">
        <v>937</v>
      </c>
      <c r="F436" s="43">
        <v>608</v>
      </c>
      <c r="G436" s="43">
        <v>0</v>
      </c>
      <c r="H436" s="43">
        <v>59</v>
      </c>
      <c r="I436" s="43">
        <v>1123</v>
      </c>
      <c r="J436" s="43">
        <v>1390</v>
      </c>
      <c r="K436" s="43">
        <v>2896</v>
      </c>
      <c r="L436" s="43">
        <v>1463</v>
      </c>
      <c r="M436" s="43">
        <v>1280</v>
      </c>
      <c r="N436" s="43">
        <v>883</v>
      </c>
      <c r="O436" s="44">
        <v>431</v>
      </c>
    </row>
    <row r="437" spans="1:17" ht="20.25" customHeight="1" x14ac:dyDescent="0.15">
      <c r="A437" s="356"/>
      <c r="B437" s="19" t="s">
        <v>186</v>
      </c>
      <c r="C437" s="78">
        <f t="shared" si="74"/>
        <v>13205</v>
      </c>
      <c r="D437" s="224">
        <v>745</v>
      </c>
      <c r="E437" s="224">
        <v>687</v>
      </c>
      <c r="F437" s="224">
        <v>875</v>
      </c>
      <c r="G437" s="224">
        <v>995</v>
      </c>
      <c r="H437" s="224">
        <v>1880</v>
      </c>
      <c r="I437" s="224">
        <v>702</v>
      </c>
      <c r="J437" s="224">
        <v>1351</v>
      </c>
      <c r="K437" s="224">
        <v>2353</v>
      </c>
      <c r="L437" s="224">
        <v>1169</v>
      </c>
      <c r="M437" s="224">
        <v>1032</v>
      </c>
      <c r="N437" s="224">
        <v>975</v>
      </c>
      <c r="O437" s="225">
        <v>441</v>
      </c>
    </row>
    <row r="438" spans="1:17" ht="20.25" customHeight="1" x14ac:dyDescent="0.15">
      <c r="A438" s="356"/>
      <c r="B438" s="19" t="s">
        <v>187</v>
      </c>
      <c r="C438" s="78">
        <f t="shared" si="74"/>
        <v>12979</v>
      </c>
      <c r="D438" s="243">
        <v>651</v>
      </c>
      <c r="E438" s="243">
        <v>683</v>
      </c>
      <c r="F438" s="243">
        <v>808</v>
      </c>
      <c r="G438" s="243">
        <v>972</v>
      </c>
      <c r="H438" s="243">
        <v>1831</v>
      </c>
      <c r="I438" s="243">
        <v>882</v>
      </c>
      <c r="J438" s="243">
        <v>1042</v>
      </c>
      <c r="K438" s="243">
        <v>2255</v>
      </c>
      <c r="L438" s="243">
        <v>1144</v>
      </c>
      <c r="M438" s="243">
        <v>1263</v>
      </c>
      <c r="N438" s="243">
        <v>975</v>
      </c>
      <c r="O438" s="244">
        <v>473</v>
      </c>
    </row>
    <row r="439" spans="1:17" s="91" customFormat="1" ht="20.25" customHeight="1" thickBot="1" x14ac:dyDescent="0.2">
      <c r="A439" s="357"/>
      <c r="B439" s="214" t="s">
        <v>116</v>
      </c>
      <c r="C439" s="14">
        <f>C438/C437</f>
        <v>0.9828852707307838</v>
      </c>
      <c r="D439" s="14">
        <f t="shared" ref="D439:O439" si="75">D438/D437</f>
        <v>0.87382550335570475</v>
      </c>
      <c r="E439" s="14">
        <f t="shared" si="75"/>
        <v>0.9941775836972343</v>
      </c>
      <c r="F439" s="14">
        <f t="shared" si="75"/>
        <v>0.92342857142857138</v>
      </c>
      <c r="G439" s="14">
        <f t="shared" si="75"/>
        <v>0.97688442211055282</v>
      </c>
      <c r="H439" s="14">
        <f t="shared" si="75"/>
        <v>0.97393617021276591</v>
      </c>
      <c r="I439" s="14">
        <f t="shared" si="75"/>
        <v>1.2564102564102564</v>
      </c>
      <c r="J439" s="14">
        <f t="shared" si="75"/>
        <v>0.77128053293856402</v>
      </c>
      <c r="K439" s="14">
        <f t="shared" si="75"/>
        <v>0.95835104122396941</v>
      </c>
      <c r="L439" s="14">
        <f t="shared" si="75"/>
        <v>0.97861420017108636</v>
      </c>
      <c r="M439" s="14">
        <f t="shared" si="75"/>
        <v>1.2238372093023255</v>
      </c>
      <c r="N439" s="14">
        <f t="shared" si="75"/>
        <v>1</v>
      </c>
      <c r="O439" s="15">
        <f t="shared" si="75"/>
        <v>1.0725623582766439</v>
      </c>
      <c r="P439" s="90"/>
    </row>
    <row r="440" spans="1:17" s="91" customFormat="1" ht="20.25" customHeight="1" x14ac:dyDescent="0.15">
      <c r="A440" s="306" t="s">
        <v>168</v>
      </c>
      <c r="B440" s="156" t="s">
        <v>161</v>
      </c>
      <c r="C440" s="126">
        <f>SUM(D440:O440)</f>
        <v>195994</v>
      </c>
      <c r="D440" s="127">
        <v>10652</v>
      </c>
      <c r="E440" s="127">
        <v>8772</v>
      </c>
      <c r="F440" s="127">
        <v>10998</v>
      </c>
      <c r="G440" s="127">
        <v>14601</v>
      </c>
      <c r="H440" s="127">
        <v>21111</v>
      </c>
      <c r="I440" s="127">
        <v>15236</v>
      </c>
      <c r="J440" s="127">
        <v>19652</v>
      </c>
      <c r="K440" s="127">
        <v>31137</v>
      </c>
      <c r="L440" s="127">
        <v>18104</v>
      </c>
      <c r="M440" s="127">
        <v>20268</v>
      </c>
      <c r="N440" s="127">
        <v>15009</v>
      </c>
      <c r="O440" s="128">
        <v>10454</v>
      </c>
      <c r="P440" s="90"/>
    </row>
    <row r="441" spans="1:17" s="91" customFormat="1" ht="20.25" customHeight="1" x14ac:dyDescent="0.15">
      <c r="A441" s="307"/>
      <c r="B441" s="19" t="s">
        <v>186</v>
      </c>
      <c r="C441" s="78">
        <f t="shared" ref="C441:C442" si="76">SUM(D441:O441)</f>
        <v>201658</v>
      </c>
      <c r="D441" s="224">
        <v>15108</v>
      </c>
      <c r="E441" s="224">
        <v>9665</v>
      </c>
      <c r="F441" s="224">
        <v>13802</v>
      </c>
      <c r="G441" s="224">
        <v>14132</v>
      </c>
      <c r="H441" s="224">
        <v>22257</v>
      </c>
      <c r="I441" s="224">
        <v>15490</v>
      </c>
      <c r="J441" s="224">
        <v>21065</v>
      </c>
      <c r="K441" s="224">
        <v>25858</v>
      </c>
      <c r="L441" s="224">
        <v>17446</v>
      </c>
      <c r="M441" s="224">
        <v>18668</v>
      </c>
      <c r="N441" s="224">
        <v>16680</v>
      </c>
      <c r="O441" s="225">
        <v>11487</v>
      </c>
      <c r="P441" s="90"/>
    </row>
    <row r="442" spans="1:17" ht="20.25" customHeight="1" thickBot="1" x14ac:dyDescent="0.2">
      <c r="A442" s="308"/>
      <c r="B442" s="28" t="s">
        <v>187</v>
      </c>
      <c r="C442" s="80">
        <f t="shared" si="76"/>
        <v>209245</v>
      </c>
      <c r="D442" s="248">
        <v>14992</v>
      </c>
      <c r="E442" s="248">
        <v>10902</v>
      </c>
      <c r="F442" s="248">
        <v>12723</v>
      </c>
      <c r="G442" s="248">
        <v>15709</v>
      </c>
      <c r="H442" s="248">
        <v>24493</v>
      </c>
      <c r="I442" s="248">
        <v>16142</v>
      </c>
      <c r="J442" s="248">
        <v>18462</v>
      </c>
      <c r="K442" s="248">
        <v>19845</v>
      </c>
      <c r="L442" s="248">
        <v>19443</v>
      </c>
      <c r="M442" s="248">
        <v>23744</v>
      </c>
      <c r="N442" s="248">
        <v>19426</v>
      </c>
      <c r="O442" s="257">
        <v>13364</v>
      </c>
      <c r="P442" s="5"/>
      <c r="Q442" s="110"/>
    </row>
    <row r="443" spans="1:17" ht="20.25" customHeight="1" x14ac:dyDescent="0.15">
      <c r="A443" s="306" t="s">
        <v>169</v>
      </c>
      <c r="B443" s="156" t="s">
        <v>161</v>
      </c>
      <c r="C443" s="126">
        <f>SUM(D443:O443)</f>
        <v>38322</v>
      </c>
      <c r="D443" s="127">
        <v>1835</v>
      </c>
      <c r="E443" s="127">
        <v>2059</v>
      </c>
      <c r="F443" s="127">
        <v>2262</v>
      </c>
      <c r="G443" s="127">
        <v>2829</v>
      </c>
      <c r="H443" s="127">
        <v>5277</v>
      </c>
      <c r="I443" s="127">
        <v>2453</v>
      </c>
      <c r="J443" s="127">
        <v>3424</v>
      </c>
      <c r="K443" s="127">
        <v>7139</v>
      </c>
      <c r="L443" s="127">
        <v>3461</v>
      </c>
      <c r="M443" s="127">
        <v>3626</v>
      </c>
      <c r="N443" s="127">
        <v>2467</v>
      </c>
      <c r="O443" s="128">
        <v>1490</v>
      </c>
      <c r="P443" s="5"/>
      <c r="Q443" s="110"/>
    </row>
    <row r="444" spans="1:17" ht="20.25" customHeight="1" x14ac:dyDescent="0.15">
      <c r="A444" s="307"/>
      <c r="B444" s="19" t="s">
        <v>186</v>
      </c>
      <c r="C444" s="78">
        <f t="shared" ref="C444:C445" si="77">SUM(D444:O444)</f>
        <v>38938</v>
      </c>
      <c r="D444" s="224">
        <v>3563</v>
      </c>
      <c r="E444" s="224">
        <v>2132</v>
      </c>
      <c r="F444" s="224">
        <v>2216</v>
      </c>
      <c r="G444" s="224">
        <v>2441</v>
      </c>
      <c r="H444" s="224">
        <v>4712</v>
      </c>
      <c r="I444" s="224">
        <v>2222</v>
      </c>
      <c r="J444" s="224">
        <v>3842</v>
      </c>
      <c r="K444" s="224">
        <v>6251</v>
      </c>
      <c r="L444" s="224">
        <v>3392</v>
      </c>
      <c r="M444" s="224">
        <v>3574</v>
      </c>
      <c r="N444" s="224">
        <v>3040</v>
      </c>
      <c r="O444" s="225">
        <v>1553</v>
      </c>
      <c r="P444" s="5"/>
      <c r="Q444" s="110"/>
    </row>
    <row r="445" spans="1:17" ht="20.25" customHeight="1" thickBot="1" x14ac:dyDescent="0.2">
      <c r="A445" s="308"/>
      <c r="B445" s="28" t="s">
        <v>187</v>
      </c>
      <c r="C445" s="80">
        <f t="shared" si="77"/>
        <v>58685</v>
      </c>
      <c r="D445" s="248">
        <v>2500</v>
      </c>
      <c r="E445" s="248">
        <v>2052</v>
      </c>
      <c r="F445" s="248">
        <v>2771</v>
      </c>
      <c r="G445" s="248">
        <v>4688</v>
      </c>
      <c r="H445" s="248">
        <v>7584</v>
      </c>
      <c r="I445" s="248">
        <v>4841</v>
      </c>
      <c r="J445" s="248">
        <v>5681</v>
      </c>
      <c r="K445" s="248">
        <v>8618</v>
      </c>
      <c r="L445" s="248">
        <v>4999</v>
      </c>
      <c r="M445" s="248">
        <v>6007</v>
      </c>
      <c r="N445" s="248">
        <v>5633</v>
      </c>
      <c r="O445" s="257">
        <v>3311</v>
      </c>
      <c r="P445" s="5"/>
      <c r="Q445" s="110"/>
    </row>
    <row r="446" spans="1:17" ht="20.25" customHeight="1" x14ac:dyDescent="0.15">
      <c r="A446" s="322" t="s">
        <v>31</v>
      </c>
      <c r="B446" s="156" t="s">
        <v>17</v>
      </c>
      <c r="C446" s="126">
        <f t="shared" ref="C446:C465" si="78">SUM(D446:O446)</f>
        <v>21899</v>
      </c>
      <c r="D446" s="127">
        <v>852</v>
      </c>
      <c r="E446" s="127">
        <v>859</v>
      </c>
      <c r="F446" s="127">
        <v>1243</v>
      </c>
      <c r="G446" s="127">
        <v>1054</v>
      </c>
      <c r="H446" s="127">
        <v>1253</v>
      </c>
      <c r="I446" s="127">
        <v>1050</v>
      </c>
      <c r="J446" s="127">
        <v>3506</v>
      </c>
      <c r="K446" s="127">
        <v>7753</v>
      </c>
      <c r="L446" s="127">
        <v>1217</v>
      </c>
      <c r="M446" s="127">
        <v>1192</v>
      </c>
      <c r="N446" s="127">
        <v>1009</v>
      </c>
      <c r="O446" s="128">
        <v>911</v>
      </c>
    </row>
    <row r="447" spans="1:17" ht="20.25" customHeight="1" x14ac:dyDescent="0.15">
      <c r="A447" s="323"/>
      <c r="B447" s="19" t="s">
        <v>18</v>
      </c>
      <c r="C447" s="78">
        <f t="shared" si="78"/>
        <v>31607</v>
      </c>
      <c r="D447" s="121">
        <v>1545</v>
      </c>
      <c r="E447" s="121">
        <v>1690</v>
      </c>
      <c r="F447" s="121">
        <v>2006</v>
      </c>
      <c r="G447" s="121">
        <v>1461</v>
      </c>
      <c r="H447" s="121">
        <v>2333</v>
      </c>
      <c r="I447" s="121">
        <v>1747</v>
      </c>
      <c r="J447" s="121">
        <v>3289</v>
      </c>
      <c r="K447" s="121">
        <v>10421</v>
      </c>
      <c r="L447" s="121">
        <v>2153</v>
      </c>
      <c r="M447" s="121">
        <v>1844</v>
      </c>
      <c r="N447" s="121">
        <v>1557</v>
      </c>
      <c r="O447" s="122">
        <v>1561</v>
      </c>
    </row>
    <row r="448" spans="1:17" ht="20.25" customHeight="1" x14ac:dyDescent="0.15">
      <c r="A448" s="323"/>
      <c r="B448" s="19" t="s">
        <v>19</v>
      </c>
      <c r="C448" s="78">
        <f t="shared" si="78"/>
        <v>17893</v>
      </c>
      <c r="D448" s="121">
        <v>422</v>
      </c>
      <c r="E448" s="121">
        <v>310</v>
      </c>
      <c r="F448" s="121">
        <v>655</v>
      </c>
      <c r="G448" s="121">
        <v>436</v>
      </c>
      <c r="H448" s="121">
        <v>987</v>
      </c>
      <c r="I448" s="121">
        <v>720</v>
      </c>
      <c r="J448" s="121">
        <v>2592</v>
      </c>
      <c r="K448" s="121">
        <v>8529</v>
      </c>
      <c r="L448" s="121">
        <v>1007</v>
      </c>
      <c r="M448" s="121">
        <v>982</v>
      </c>
      <c r="N448" s="121">
        <v>636</v>
      </c>
      <c r="O448" s="122">
        <v>617</v>
      </c>
    </row>
    <row r="449" spans="1:17" ht="20.25" customHeight="1" x14ac:dyDescent="0.15">
      <c r="A449" s="323"/>
      <c r="B449" s="19" t="s">
        <v>59</v>
      </c>
      <c r="C449" s="78">
        <f t="shared" si="78"/>
        <v>29915</v>
      </c>
      <c r="D449" s="121">
        <v>1186</v>
      </c>
      <c r="E449" s="121">
        <v>1080</v>
      </c>
      <c r="F449" s="121">
        <v>1587</v>
      </c>
      <c r="G449" s="121">
        <v>1238</v>
      </c>
      <c r="H449" s="121">
        <v>2218</v>
      </c>
      <c r="I449" s="121">
        <v>1757</v>
      </c>
      <c r="J449" s="121">
        <v>3931</v>
      </c>
      <c r="K449" s="121">
        <v>9873</v>
      </c>
      <c r="L449" s="121">
        <v>2018</v>
      </c>
      <c r="M449" s="121">
        <v>1732</v>
      </c>
      <c r="N449" s="121">
        <v>1652</v>
      </c>
      <c r="O449" s="122">
        <v>1643</v>
      </c>
    </row>
    <row r="450" spans="1:17" ht="20.25" customHeight="1" x14ac:dyDescent="0.15">
      <c r="A450" s="323"/>
      <c r="B450" s="19" t="s">
        <v>66</v>
      </c>
      <c r="C450" s="78">
        <f t="shared" si="78"/>
        <v>28096</v>
      </c>
      <c r="D450" s="121">
        <v>1298</v>
      </c>
      <c r="E450" s="121">
        <v>1404</v>
      </c>
      <c r="F450" s="121">
        <v>1782</v>
      </c>
      <c r="G450" s="121">
        <v>1486</v>
      </c>
      <c r="H450" s="121">
        <v>2207</v>
      </c>
      <c r="I450" s="121">
        <v>1879</v>
      </c>
      <c r="J450" s="121">
        <v>3521</v>
      </c>
      <c r="K450" s="121">
        <v>7541</v>
      </c>
      <c r="L450" s="121">
        <v>2061</v>
      </c>
      <c r="M450" s="121">
        <v>1812</v>
      </c>
      <c r="N450" s="121">
        <v>1594</v>
      </c>
      <c r="O450" s="122">
        <v>1511</v>
      </c>
    </row>
    <row r="451" spans="1:17" ht="20.25" customHeight="1" x14ac:dyDescent="0.15">
      <c r="A451" s="323"/>
      <c r="B451" s="19" t="s">
        <v>69</v>
      </c>
      <c r="C451" s="78">
        <f t="shared" si="78"/>
        <v>31365</v>
      </c>
      <c r="D451" s="43">
        <v>1509</v>
      </c>
      <c r="E451" s="43">
        <v>1245</v>
      </c>
      <c r="F451" s="43">
        <v>1960</v>
      </c>
      <c r="G451" s="43">
        <v>1841</v>
      </c>
      <c r="H451" s="43">
        <v>2824</v>
      </c>
      <c r="I451" s="43">
        <v>2341</v>
      </c>
      <c r="J451" s="43">
        <v>4931</v>
      </c>
      <c r="K451" s="43">
        <v>8380</v>
      </c>
      <c r="L451" s="43">
        <v>1623</v>
      </c>
      <c r="M451" s="43">
        <v>1657</v>
      </c>
      <c r="N451" s="43">
        <v>1638</v>
      </c>
      <c r="O451" s="44">
        <v>1416</v>
      </c>
    </row>
    <row r="452" spans="1:17" ht="20.25" customHeight="1" x14ac:dyDescent="0.15">
      <c r="A452" s="323"/>
      <c r="B452" s="19" t="s">
        <v>75</v>
      </c>
      <c r="C452" s="78">
        <f t="shared" si="78"/>
        <v>126</v>
      </c>
      <c r="D452" s="43">
        <v>58</v>
      </c>
      <c r="E452" s="43">
        <v>68</v>
      </c>
      <c r="F452" s="43">
        <v>0</v>
      </c>
      <c r="G452" s="43">
        <v>0</v>
      </c>
      <c r="H452" s="43">
        <v>0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4">
        <v>0</v>
      </c>
    </row>
    <row r="453" spans="1:17" ht="20.25" customHeight="1" x14ac:dyDescent="0.15">
      <c r="A453" s="323"/>
      <c r="B453" s="19" t="s">
        <v>76</v>
      </c>
      <c r="C453" s="78">
        <f t="shared" si="78"/>
        <v>14972</v>
      </c>
      <c r="D453" s="43">
        <v>1000</v>
      </c>
      <c r="E453" s="43">
        <v>1000</v>
      </c>
      <c r="F453" s="43">
        <v>1100</v>
      </c>
      <c r="G453" s="43">
        <v>1150</v>
      </c>
      <c r="H453" s="43">
        <v>1200</v>
      </c>
      <c r="I453" s="43">
        <v>1200</v>
      </c>
      <c r="J453" s="43">
        <v>1522</v>
      </c>
      <c r="K453" s="43">
        <v>1800</v>
      </c>
      <c r="L453" s="43">
        <v>1400</v>
      </c>
      <c r="M453" s="43">
        <v>1200</v>
      </c>
      <c r="N453" s="43">
        <v>1200</v>
      </c>
      <c r="O453" s="44">
        <v>1200</v>
      </c>
    </row>
    <row r="454" spans="1:17" ht="20.25" customHeight="1" x14ac:dyDescent="0.15">
      <c r="A454" s="323"/>
      <c r="B454" s="19" t="s">
        <v>80</v>
      </c>
      <c r="C454" s="78">
        <f t="shared" si="78"/>
        <v>20164</v>
      </c>
      <c r="D454" s="43">
        <v>966</v>
      </c>
      <c r="E454" s="43">
        <v>885</v>
      </c>
      <c r="F454" s="43">
        <v>1210</v>
      </c>
      <c r="G454" s="43">
        <v>1078</v>
      </c>
      <c r="H454" s="43">
        <v>1746</v>
      </c>
      <c r="I454" s="43">
        <v>1539</v>
      </c>
      <c r="J454" s="43">
        <v>2047</v>
      </c>
      <c r="K454" s="43">
        <v>5328</v>
      </c>
      <c r="L454" s="43">
        <v>1571</v>
      </c>
      <c r="M454" s="43">
        <v>1374</v>
      </c>
      <c r="N454" s="43">
        <v>1269</v>
      </c>
      <c r="O454" s="44">
        <v>1151</v>
      </c>
      <c r="P454" s="5"/>
      <c r="Q454" s="110"/>
    </row>
    <row r="455" spans="1:17" ht="20.25" customHeight="1" x14ac:dyDescent="0.15">
      <c r="A455" s="323"/>
      <c r="B455" s="19" t="s">
        <v>81</v>
      </c>
      <c r="C455" s="78">
        <f t="shared" si="78"/>
        <v>19788</v>
      </c>
      <c r="D455" s="43">
        <v>1051</v>
      </c>
      <c r="E455" s="43">
        <v>867</v>
      </c>
      <c r="F455" s="43">
        <v>1225</v>
      </c>
      <c r="G455" s="43">
        <v>1203</v>
      </c>
      <c r="H455" s="43">
        <v>1386</v>
      </c>
      <c r="I455" s="43">
        <v>1317</v>
      </c>
      <c r="J455" s="43">
        <v>2442</v>
      </c>
      <c r="K455" s="43">
        <v>5342</v>
      </c>
      <c r="L455" s="43">
        <v>1332</v>
      </c>
      <c r="M455" s="43">
        <v>1323</v>
      </c>
      <c r="N455" s="43">
        <v>1147</v>
      </c>
      <c r="O455" s="44">
        <v>1153</v>
      </c>
    </row>
    <row r="456" spans="1:17" ht="20.25" customHeight="1" x14ac:dyDescent="0.15">
      <c r="A456" s="323"/>
      <c r="B456" s="19" t="s">
        <v>89</v>
      </c>
      <c r="C456" s="78">
        <f t="shared" si="78"/>
        <v>48396</v>
      </c>
      <c r="D456" s="43">
        <v>1625</v>
      </c>
      <c r="E456" s="43">
        <v>1769</v>
      </c>
      <c r="F456" s="43">
        <v>2304</v>
      </c>
      <c r="G456" s="43">
        <v>2209</v>
      </c>
      <c r="H456" s="43">
        <v>3103</v>
      </c>
      <c r="I456" s="43">
        <v>2803</v>
      </c>
      <c r="J456" s="43">
        <v>6275</v>
      </c>
      <c r="K456" s="43">
        <v>16321</v>
      </c>
      <c r="L456" s="43">
        <v>3122</v>
      </c>
      <c r="M456" s="43">
        <v>2946</v>
      </c>
      <c r="N456" s="43">
        <v>2881</v>
      </c>
      <c r="O456" s="44">
        <v>3038</v>
      </c>
    </row>
    <row r="457" spans="1:17" ht="20.25" customHeight="1" x14ac:dyDescent="0.15">
      <c r="A457" s="323"/>
      <c r="B457" s="19" t="s">
        <v>92</v>
      </c>
      <c r="C457" s="78">
        <f t="shared" si="78"/>
        <v>36229</v>
      </c>
      <c r="D457" s="43">
        <v>2727</v>
      </c>
      <c r="E457" s="43">
        <v>2915</v>
      </c>
      <c r="F457" s="43">
        <v>3586</v>
      </c>
      <c r="G457" s="43">
        <v>2675</v>
      </c>
      <c r="H457" s="43">
        <v>3530</v>
      </c>
      <c r="I457" s="43">
        <v>3042</v>
      </c>
      <c r="J457" s="43">
        <v>3825</v>
      </c>
      <c r="K457" s="43">
        <v>8085</v>
      </c>
      <c r="L457" s="43">
        <v>1610</v>
      </c>
      <c r="M457" s="43">
        <v>1502</v>
      </c>
      <c r="N457" s="43">
        <v>1306</v>
      </c>
      <c r="O457" s="44">
        <v>1426</v>
      </c>
    </row>
    <row r="458" spans="1:17" ht="20.25" customHeight="1" x14ac:dyDescent="0.15">
      <c r="A458" s="323"/>
      <c r="B458" s="19" t="s">
        <v>115</v>
      </c>
      <c r="C458" s="78">
        <f t="shared" si="78"/>
        <v>23523</v>
      </c>
      <c r="D458" s="43">
        <v>1254</v>
      </c>
      <c r="E458" s="43">
        <v>1126</v>
      </c>
      <c r="F458" s="43">
        <v>1573</v>
      </c>
      <c r="G458" s="43">
        <v>1505</v>
      </c>
      <c r="H458" s="43">
        <v>2083</v>
      </c>
      <c r="I458" s="43">
        <v>1672</v>
      </c>
      <c r="J458" s="43">
        <v>3636</v>
      </c>
      <c r="K458" s="43">
        <v>5163</v>
      </c>
      <c r="L458" s="43">
        <v>1512</v>
      </c>
      <c r="M458" s="43">
        <v>1298</v>
      </c>
      <c r="N458" s="43">
        <v>1389</v>
      </c>
      <c r="O458" s="44">
        <v>1312</v>
      </c>
    </row>
    <row r="459" spans="1:17" ht="20.25" customHeight="1" x14ac:dyDescent="0.15">
      <c r="A459" s="323"/>
      <c r="B459" s="19" t="s">
        <v>119</v>
      </c>
      <c r="C459" s="78">
        <f t="shared" si="78"/>
        <v>24943</v>
      </c>
      <c r="D459" s="43">
        <v>1022</v>
      </c>
      <c r="E459" s="43">
        <v>1130</v>
      </c>
      <c r="F459" s="43">
        <v>1468</v>
      </c>
      <c r="G459" s="43">
        <v>1509</v>
      </c>
      <c r="H459" s="43">
        <v>1687</v>
      </c>
      <c r="I459" s="43">
        <v>1710</v>
      </c>
      <c r="J459" s="43">
        <v>4620</v>
      </c>
      <c r="K459" s="43">
        <v>7604</v>
      </c>
      <c r="L459" s="43">
        <v>1703</v>
      </c>
      <c r="M459" s="43">
        <v>1150</v>
      </c>
      <c r="N459" s="43">
        <v>1093</v>
      </c>
      <c r="O459" s="44">
        <v>247</v>
      </c>
    </row>
    <row r="460" spans="1:17" ht="20.25" customHeight="1" x14ac:dyDescent="0.15">
      <c r="A460" s="323"/>
      <c r="B460" s="19" t="s">
        <v>136</v>
      </c>
      <c r="C460" s="78">
        <f t="shared" si="78"/>
        <v>37588</v>
      </c>
      <c r="D460" s="43">
        <v>780</v>
      </c>
      <c r="E460" s="43">
        <v>825</v>
      </c>
      <c r="F460" s="43">
        <v>1449</v>
      </c>
      <c r="G460" s="43">
        <v>1194</v>
      </c>
      <c r="H460" s="43">
        <v>1251</v>
      </c>
      <c r="I460" s="43">
        <v>1107</v>
      </c>
      <c r="J460" s="43">
        <v>4550</v>
      </c>
      <c r="K460" s="43">
        <v>12393</v>
      </c>
      <c r="L460" s="43">
        <v>7302</v>
      </c>
      <c r="M460" s="43">
        <v>1918</v>
      </c>
      <c r="N460" s="43">
        <v>2520</v>
      </c>
      <c r="O460" s="44">
        <v>2299</v>
      </c>
    </row>
    <row r="461" spans="1:17" ht="20.25" customHeight="1" x14ac:dyDescent="0.15">
      <c r="A461" s="323"/>
      <c r="B461" s="19" t="s">
        <v>149</v>
      </c>
      <c r="C461" s="78">
        <f t="shared" si="78"/>
        <v>11208</v>
      </c>
      <c r="D461" s="43">
        <v>863</v>
      </c>
      <c r="E461" s="43">
        <v>859</v>
      </c>
      <c r="F461" s="43">
        <v>834</v>
      </c>
      <c r="G461" s="43">
        <v>590</v>
      </c>
      <c r="H461" s="43">
        <v>615</v>
      </c>
      <c r="I461" s="43">
        <v>802</v>
      </c>
      <c r="J461" s="43">
        <v>947</v>
      </c>
      <c r="K461" s="43">
        <v>2047</v>
      </c>
      <c r="L461" s="43">
        <v>1693</v>
      </c>
      <c r="M461" s="43">
        <v>623</v>
      </c>
      <c r="N461" s="43">
        <v>767</v>
      </c>
      <c r="O461" s="44">
        <v>568</v>
      </c>
    </row>
    <row r="462" spans="1:17" ht="20.25" customHeight="1" x14ac:dyDescent="0.15">
      <c r="A462" s="323"/>
      <c r="B462" s="19" t="s">
        <v>155</v>
      </c>
      <c r="C462" s="78">
        <f t="shared" si="78"/>
        <v>8971</v>
      </c>
      <c r="D462" s="258">
        <v>289</v>
      </c>
      <c r="E462" s="258">
        <v>408</v>
      </c>
      <c r="F462" s="258">
        <v>596</v>
      </c>
      <c r="G462" s="258">
        <v>535</v>
      </c>
      <c r="H462" s="258">
        <v>756</v>
      </c>
      <c r="I462" s="258">
        <v>772</v>
      </c>
      <c r="J462" s="258">
        <v>1370</v>
      </c>
      <c r="K462" s="258">
        <v>1403</v>
      </c>
      <c r="L462" s="258">
        <v>713</v>
      </c>
      <c r="M462" s="258">
        <v>730</v>
      </c>
      <c r="N462" s="258">
        <v>765</v>
      </c>
      <c r="O462" s="259">
        <v>634</v>
      </c>
    </row>
    <row r="463" spans="1:17" ht="20.25" customHeight="1" x14ac:dyDescent="0.15">
      <c r="A463" s="323"/>
      <c r="B463" s="19" t="s">
        <v>161</v>
      </c>
      <c r="C463" s="78">
        <f t="shared" si="78"/>
        <v>10625</v>
      </c>
      <c r="D463" s="43">
        <v>433</v>
      </c>
      <c r="E463" s="43">
        <v>317</v>
      </c>
      <c r="F463" s="43">
        <v>459</v>
      </c>
      <c r="G463" s="43">
        <v>617</v>
      </c>
      <c r="H463" s="43">
        <v>908</v>
      </c>
      <c r="I463" s="43">
        <v>855</v>
      </c>
      <c r="J463" s="43">
        <v>1743</v>
      </c>
      <c r="K463" s="43">
        <v>2704</v>
      </c>
      <c r="L463" s="43">
        <v>638</v>
      </c>
      <c r="M463" s="43">
        <v>859</v>
      </c>
      <c r="N463" s="43">
        <v>632</v>
      </c>
      <c r="O463" s="44">
        <v>460</v>
      </c>
    </row>
    <row r="464" spans="1:17" ht="20.25" customHeight="1" x14ac:dyDescent="0.15">
      <c r="A464" s="323"/>
      <c r="B464" s="19" t="s">
        <v>186</v>
      </c>
      <c r="C464" s="78">
        <f t="shared" si="78"/>
        <v>10914</v>
      </c>
      <c r="D464" s="224">
        <v>410</v>
      </c>
      <c r="E464" s="224">
        <v>365</v>
      </c>
      <c r="F464" s="224">
        <v>628</v>
      </c>
      <c r="G464" s="224">
        <v>653</v>
      </c>
      <c r="H464" s="224">
        <v>1053</v>
      </c>
      <c r="I464" s="224">
        <v>776</v>
      </c>
      <c r="J464" s="224">
        <v>2101</v>
      </c>
      <c r="K464" s="224">
        <v>2105</v>
      </c>
      <c r="L464" s="224">
        <v>921</v>
      </c>
      <c r="M464" s="224">
        <v>751</v>
      </c>
      <c r="N464" s="224">
        <v>515</v>
      </c>
      <c r="O464" s="225">
        <v>636</v>
      </c>
    </row>
    <row r="465" spans="1:16" ht="20.25" customHeight="1" x14ac:dyDescent="0.15">
      <c r="A465" s="323"/>
      <c r="B465" s="19" t="s">
        <v>187</v>
      </c>
      <c r="C465" s="78">
        <f t="shared" si="78"/>
        <v>12571</v>
      </c>
      <c r="D465" s="243">
        <v>347</v>
      </c>
      <c r="E465" s="243">
        <v>513</v>
      </c>
      <c r="F465" s="243">
        <v>560</v>
      </c>
      <c r="G465" s="243">
        <v>1090</v>
      </c>
      <c r="H465" s="243">
        <v>1120</v>
      </c>
      <c r="I465" s="243">
        <v>1136</v>
      </c>
      <c r="J465" s="243">
        <v>1863</v>
      </c>
      <c r="K465" s="243">
        <v>2420</v>
      </c>
      <c r="L465" s="243">
        <v>965</v>
      </c>
      <c r="M465" s="243">
        <v>921</v>
      </c>
      <c r="N465" s="243">
        <v>800</v>
      </c>
      <c r="O465" s="244">
        <v>836</v>
      </c>
    </row>
    <row r="466" spans="1:16" ht="20.25" customHeight="1" thickBot="1" x14ac:dyDescent="0.2">
      <c r="A466" s="324"/>
      <c r="B466" s="214" t="s">
        <v>116</v>
      </c>
      <c r="C466" s="14">
        <f>C465/C464</f>
        <v>1.1518233461608942</v>
      </c>
      <c r="D466" s="14">
        <f t="shared" ref="D466:O466" si="79">D465/D464</f>
        <v>0.84634146341463412</v>
      </c>
      <c r="E466" s="14">
        <f t="shared" si="79"/>
        <v>1.4054794520547946</v>
      </c>
      <c r="F466" s="14">
        <f t="shared" si="79"/>
        <v>0.89171974522292996</v>
      </c>
      <c r="G466" s="14">
        <f t="shared" si="79"/>
        <v>1.6692189892802449</v>
      </c>
      <c r="H466" s="14">
        <f t="shared" si="79"/>
        <v>1.0636277302943971</v>
      </c>
      <c r="I466" s="14">
        <f t="shared" si="79"/>
        <v>1.4639175257731958</v>
      </c>
      <c r="J466" s="14">
        <f t="shared" si="79"/>
        <v>0.88672060923369822</v>
      </c>
      <c r="K466" s="14">
        <f t="shared" si="79"/>
        <v>1.149643705463183</v>
      </c>
      <c r="L466" s="14">
        <f t="shared" si="79"/>
        <v>1.0477741585233442</v>
      </c>
      <c r="M466" s="14">
        <f t="shared" si="79"/>
        <v>1.2263648468708388</v>
      </c>
      <c r="N466" s="14">
        <f t="shared" si="79"/>
        <v>1.5533980582524272</v>
      </c>
      <c r="O466" s="15">
        <f t="shared" si="79"/>
        <v>1.3144654088050314</v>
      </c>
      <c r="P466" s="5"/>
    </row>
    <row r="467" spans="1:16" ht="20.25" customHeight="1" x14ac:dyDescent="0.15">
      <c r="A467" s="355" t="s">
        <v>158</v>
      </c>
      <c r="B467" s="156" t="s">
        <v>17</v>
      </c>
      <c r="C467" s="126">
        <f t="shared" ref="C467:C495" si="80">SUM(D467:O467)</f>
        <v>5978</v>
      </c>
      <c r="D467" s="127">
        <v>0</v>
      </c>
      <c r="E467" s="127">
        <v>0</v>
      </c>
      <c r="F467" s="127">
        <v>0</v>
      </c>
      <c r="G467" s="127">
        <v>0</v>
      </c>
      <c r="H467" s="127">
        <v>0</v>
      </c>
      <c r="I467" s="127">
        <v>0</v>
      </c>
      <c r="J467" s="127">
        <v>1613</v>
      </c>
      <c r="K467" s="127">
        <v>4365</v>
      </c>
      <c r="L467" s="127">
        <v>0</v>
      </c>
      <c r="M467" s="127">
        <v>0</v>
      </c>
      <c r="N467" s="127">
        <v>0</v>
      </c>
      <c r="O467" s="128">
        <v>0</v>
      </c>
    </row>
    <row r="468" spans="1:16" ht="20.25" customHeight="1" x14ac:dyDescent="0.15">
      <c r="A468" s="356"/>
      <c r="B468" s="19" t="s">
        <v>18</v>
      </c>
      <c r="C468" s="78">
        <f t="shared" si="80"/>
        <v>5706</v>
      </c>
      <c r="D468" s="121">
        <v>0</v>
      </c>
      <c r="E468" s="121">
        <v>0</v>
      </c>
      <c r="F468" s="121">
        <v>0</v>
      </c>
      <c r="G468" s="121">
        <v>0</v>
      </c>
      <c r="H468" s="121">
        <v>0</v>
      </c>
      <c r="I468" s="121">
        <v>0</v>
      </c>
      <c r="J468" s="121">
        <v>421</v>
      </c>
      <c r="K468" s="121">
        <v>5285</v>
      </c>
      <c r="L468" s="121">
        <v>0</v>
      </c>
      <c r="M468" s="121">
        <v>0</v>
      </c>
      <c r="N468" s="121">
        <v>0</v>
      </c>
      <c r="O468" s="122">
        <v>0</v>
      </c>
    </row>
    <row r="469" spans="1:16" ht="20.25" customHeight="1" x14ac:dyDescent="0.15">
      <c r="A469" s="356"/>
      <c r="B469" s="19" t="s">
        <v>19</v>
      </c>
      <c r="C469" s="78">
        <f t="shared" si="80"/>
        <v>9639</v>
      </c>
      <c r="D469" s="121">
        <v>0</v>
      </c>
      <c r="E469" s="121">
        <v>0</v>
      </c>
      <c r="F469" s="121">
        <v>0</v>
      </c>
      <c r="G469" s="121">
        <v>0</v>
      </c>
      <c r="H469" s="121">
        <v>0</v>
      </c>
      <c r="I469" s="121">
        <v>0</v>
      </c>
      <c r="J469" s="121">
        <v>866</v>
      </c>
      <c r="K469" s="121">
        <v>8773</v>
      </c>
      <c r="L469" s="121">
        <v>0</v>
      </c>
      <c r="M469" s="121">
        <v>0</v>
      </c>
      <c r="N469" s="121">
        <v>0</v>
      </c>
      <c r="O469" s="122">
        <v>0</v>
      </c>
    </row>
    <row r="470" spans="1:16" ht="20.25" customHeight="1" x14ac:dyDescent="0.15">
      <c r="A470" s="356"/>
      <c r="B470" s="19" t="s">
        <v>59</v>
      </c>
      <c r="C470" s="78">
        <f t="shared" si="80"/>
        <v>5967</v>
      </c>
      <c r="D470" s="121">
        <v>0</v>
      </c>
      <c r="E470" s="121">
        <v>0</v>
      </c>
      <c r="F470" s="121">
        <v>0</v>
      </c>
      <c r="G470" s="121">
        <v>0</v>
      </c>
      <c r="H470" s="121">
        <v>0</v>
      </c>
      <c r="I470" s="121">
        <v>0</v>
      </c>
      <c r="J470" s="121">
        <v>861</v>
      </c>
      <c r="K470" s="121">
        <v>5106</v>
      </c>
      <c r="L470" s="121">
        <v>0</v>
      </c>
      <c r="M470" s="121">
        <v>0</v>
      </c>
      <c r="N470" s="121">
        <v>0</v>
      </c>
      <c r="O470" s="122">
        <v>0</v>
      </c>
    </row>
    <row r="471" spans="1:16" ht="20.25" customHeight="1" x14ac:dyDescent="0.15">
      <c r="A471" s="356"/>
      <c r="B471" s="19" t="s">
        <v>66</v>
      </c>
      <c r="C471" s="78">
        <f t="shared" si="80"/>
        <v>3913</v>
      </c>
      <c r="D471" s="121">
        <v>0</v>
      </c>
      <c r="E471" s="121">
        <v>0</v>
      </c>
      <c r="F471" s="121">
        <v>0</v>
      </c>
      <c r="G471" s="121">
        <v>0</v>
      </c>
      <c r="H471" s="121">
        <v>0</v>
      </c>
      <c r="I471" s="121">
        <v>0</v>
      </c>
      <c r="J471" s="121">
        <v>1275</v>
      </c>
      <c r="K471" s="121">
        <v>2638</v>
      </c>
      <c r="L471" s="121">
        <v>0</v>
      </c>
      <c r="M471" s="121">
        <v>0</v>
      </c>
      <c r="N471" s="121">
        <v>0</v>
      </c>
      <c r="O471" s="122">
        <v>0</v>
      </c>
    </row>
    <row r="472" spans="1:16" ht="20.25" customHeight="1" x14ac:dyDescent="0.15">
      <c r="A472" s="356"/>
      <c r="B472" s="19" t="s">
        <v>69</v>
      </c>
      <c r="C472" s="78">
        <f t="shared" si="80"/>
        <v>4589</v>
      </c>
      <c r="D472" s="121">
        <v>0</v>
      </c>
      <c r="E472" s="121">
        <v>0</v>
      </c>
      <c r="F472" s="121">
        <v>0</v>
      </c>
      <c r="G472" s="121">
        <v>0</v>
      </c>
      <c r="H472" s="121">
        <v>0</v>
      </c>
      <c r="I472" s="121">
        <v>0</v>
      </c>
      <c r="J472" s="43">
        <v>1888</v>
      </c>
      <c r="K472" s="43">
        <v>2701</v>
      </c>
      <c r="L472" s="121">
        <v>0</v>
      </c>
      <c r="M472" s="121">
        <v>0</v>
      </c>
      <c r="N472" s="121">
        <v>0</v>
      </c>
      <c r="O472" s="122">
        <v>0</v>
      </c>
    </row>
    <row r="473" spans="1:16" ht="20.25" customHeight="1" x14ac:dyDescent="0.15">
      <c r="A473" s="356"/>
      <c r="B473" s="19" t="s">
        <v>157</v>
      </c>
      <c r="C473" s="78">
        <f t="shared" si="80"/>
        <v>1349</v>
      </c>
      <c r="D473" s="121">
        <v>0</v>
      </c>
      <c r="E473" s="121">
        <v>0</v>
      </c>
      <c r="F473" s="121">
        <v>0</v>
      </c>
      <c r="G473" s="121">
        <v>0</v>
      </c>
      <c r="H473" s="121">
        <v>0</v>
      </c>
      <c r="I473" s="121">
        <v>0</v>
      </c>
      <c r="J473" s="43">
        <v>563</v>
      </c>
      <c r="K473" s="43">
        <v>590</v>
      </c>
      <c r="L473" s="121">
        <v>99</v>
      </c>
      <c r="M473" s="121">
        <v>93</v>
      </c>
      <c r="N473" s="121">
        <v>4</v>
      </c>
      <c r="O473" s="122">
        <v>0</v>
      </c>
    </row>
    <row r="474" spans="1:16" ht="20.25" customHeight="1" x14ac:dyDescent="0.15">
      <c r="A474" s="356"/>
      <c r="B474" s="19" t="s">
        <v>161</v>
      </c>
      <c r="C474" s="78">
        <f t="shared" si="80"/>
        <v>7435</v>
      </c>
      <c r="D474" s="121">
        <v>0</v>
      </c>
      <c r="E474" s="121">
        <v>0</v>
      </c>
      <c r="F474" s="121">
        <v>0</v>
      </c>
      <c r="G474" s="121">
        <v>69</v>
      </c>
      <c r="H474" s="121">
        <v>117</v>
      </c>
      <c r="I474" s="121">
        <v>117</v>
      </c>
      <c r="J474" s="43">
        <v>2803</v>
      </c>
      <c r="K474" s="43">
        <v>3963</v>
      </c>
      <c r="L474" s="121">
        <v>153</v>
      </c>
      <c r="M474" s="121">
        <v>134</v>
      </c>
      <c r="N474" s="121">
        <v>79</v>
      </c>
      <c r="O474" s="122">
        <v>0</v>
      </c>
    </row>
    <row r="475" spans="1:16" ht="20.25" customHeight="1" x14ac:dyDescent="0.15">
      <c r="A475" s="356"/>
      <c r="B475" s="19" t="s">
        <v>186</v>
      </c>
      <c r="C475" s="78">
        <f t="shared" si="80"/>
        <v>7223</v>
      </c>
      <c r="D475" s="224">
        <v>0</v>
      </c>
      <c r="E475" s="224">
        <v>0</v>
      </c>
      <c r="F475" s="224">
        <v>0</v>
      </c>
      <c r="G475" s="224">
        <v>26</v>
      </c>
      <c r="H475" s="224">
        <v>66</v>
      </c>
      <c r="I475" s="224">
        <v>81</v>
      </c>
      <c r="J475" s="224">
        <v>3767</v>
      </c>
      <c r="K475" s="224">
        <v>3079</v>
      </c>
      <c r="L475" s="224">
        <v>79</v>
      </c>
      <c r="M475" s="224">
        <v>78</v>
      </c>
      <c r="N475" s="224">
        <v>47</v>
      </c>
      <c r="O475" s="225">
        <v>0</v>
      </c>
    </row>
    <row r="476" spans="1:16" ht="20.25" customHeight="1" x14ac:dyDescent="0.15">
      <c r="A476" s="356"/>
      <c r="B476" s="19" t="s">
        <v>187</v>
      </c>
      <c r="C476" s="78">
        <f t="shared" si="80"/>
        <v>3546</v>
      </c>
      <c r="D476" s="230"/>
      <c r="E476" s="230"/>
      <c r="F476" s="230"/>
      <c r="G476" s="243">
        <v>86</v>
      </c>
      <c r="H476" s="243">
        <v>130</v>
      </c>
      <c r="I476" s="243">
        <v>164</v>
      </c>
      <c r="J476" s="243">
        <v>673</v>
      </c>
      <c r="K476" s="243">
        <v>2067</v>
      </c>
      <c r="L476" s="243">
        <v>195</v>
      </c>
      <c r="M476" s="243">
        <v>131</v>
      </c>
      <c r="N476" s="243">
        <v>100</v>
      </c>
      <c r="O476" s="244"/>
    </row>
    <row r="477" spans="1:16" ht="20.25" customHeight="1" thickBot="1" x14ac:dyDescent="0.2">
      <c r="A477" s="357"/>
      <c r="B477" s="214" t="s">
        <v>116</v>
      </c>
      <c r="C477" s="14">
        <f>C476/C475</f>
        <v>0.49093174581198945</v>
      </c>
      <c r="D477" s="87" t="s">
        <v>90</v>
      </c>
      <c r="E477" s="87" t="s">
        <v>90</v>
      </c>
      <c r="F477" s="87" t="s">
        <v>90</v>
      </c>
      <c r="G477" s="14">
        <f t="shared" ref="G477:N477" si="81">G476/G475</f>
        <v>3.3076923076923075</v>
      </c>
      <c r="H477" s="14">
        <f t="shared" si="81"/>
        <v>1.9696969696969697</v>
      </c>
      <c r="I477" s="14">
        <f t="shared" si="81"/>
        <v>2.0246913580246915</v>
      </c>
      <c r="J477" s="14">
        <f t="shared" si="81"/>
        <v>0.17865675603928857</v>
      </c>
      <c r="K477" s="14">
        <f t="shared" si="81"/>
        <v>0.67132185774602149</v>
      </c>
      <c r="L477" s="14">
        <f t="shared" si="81"/>
        <v>2.4683544303797467</v>
      </c>
      <c r="M477" s="14">
        <f t="shared" si="81"/>
        <v>1.6794871794871795</v>
      </c>
      <c r="N477" s="14">
        <f t="shared" si="81"/>
        <v>2.1276595744680851</v>
      </c>
      <c r="O477" s="89" t="s">
        <v>90</v>
      </c>
    </row>
    <row r="478" spans="1:16" ht="20.25" customHeight="1" x14ac:dyDescent="0.15">
      <c r="A478" s="322" t="s">
        <v>32</v>
      </c>
      <c r="B478" s="156" t="s">
        <v>17</v>
      </c>
      <c r="C478" s="126">
        <f t="shared" si="80"/>
        <v>17350</v>
      </c>
      <c r="D478" s="127">
        <v>0</v>
      </c>
      <c r="E478" s="127">
        <v>0</v>
      </c>
      <c r="F478" s="127">
        <v>0</v>
      </c>
      <c r="G478" s="127">
        <v>0</v>
      </c>
      <c r="H478" s="127">
        <v>0</v>
      </c>
      <c r="I478" s="127">
        <v>0</v>
      </c>
      <c r="J478" s="127">
        <v>3938</v>
      </c>
      <c r="K478" s="127">
        <v>13412</v>
      </c>
      <c r="L478" s="127">
        <v>0</v>
      </c>
      <c r="M478" s="127">
        <v>0</v>
      </c>
      <c r="N478" s="127">
        <v>0</v>
      </c>
      <c r="O478" s="128">
        <v>0</v>
      </c>
    </row>
    <row r="479" spans="1:16" ht="20.25" customHeight="1" x14ac:dyDescent="0.15">
      <c r="A479" s="323"/>
      <c r="B479" s="19" t="s">
        <v>18</v>
      </c>
      <c r="C479" s="78">
        <f t="shared" si="80"/>
        <v>18380</v>
      </c>
      <c r="D479" s="121">
        <v>0</v>
      </c>
      <c r="E479" s="121">
        <v>0</v>
      </c>
      <c r="F479" s="121">
        <v>0</v>
      </c>
      <c r="G479" s="121">
        <v>0</v>
      </c>
      <c r="H479" s="121">
        <v>0</v>
      </c>
      <c r="I479" s="121">
        <v>0</v>
      </c>
      <c r="J479" s="121">
        <v>1802</v>
      </c>
      <c r="K479" s="121">
        <v>16578</v>
      </c>
      <c r="L479" s="121">
        <v>0</v>
      </c>
      <c r="M479" s="121">
        <v>0</v>
      </c>
      <c r="N479" s="121">
        <v>0</v>
      </c>
      <c r="O479" s="122">
        <v>0</v>
      </c>
    </row>
    <row r="480" spans="1:16" ht="20.25" customHeight="1" x14ac:dyDescent="0.15">
      <c r="A480" s="323"/>
      <c r="B480" s="19" t="s">
        <v>19</v>
      </c>
      <c r="C480" s="78">
        <f t="shared" si="80"/>
        <v>29604</v>
      </c>
      <c r="D480" s="121">
        <v>0</v>
      </c>
      <c r="E480" s="121">
        <v>0</v>
      </c>
      <c r="F480" s="121">
        <v>0</v>
      </c>
      <c r="G480" s="121">
        <v>0</v>
      </c>
      <c r="H480" s="121">
        <v>0</v>
      </c>
      <c r="I480" s="121">
        <v>0</v>
      </c>
      <c r="J480" s="121">
        <v>3626</v>
      </c>
      <c r="K480" s="121">
        <v>25978</v>
      </c>
      <c r="L480" s="121">
        <v>0</v>
      </c>
      <c r="M480" s="121">
        <v>0</v>
      </c>
      <c r="N480" s="121">
        <v>0</v>
      </c>
      <c r="O480" s="122">
        <v>0</v>
      </c>
    </row>
    <row r="481" spans="1:17" ht="20.25" customHeight="1" x14ac:dyDescent="0.15">
      <c r="A481" s="323"/>
      <c r="B481" s="19" t="s">
        <v>59</v>
      </c>
      <c r="C481" s="78">
        <f t="shared" si="80"/>
        <v>29264</v>
      </c>
      <c r="D481" s="121">
        <v>0</v>
      </c>
      <c r="E481" s="121">
        <v>0</v>
      </c>
      <c r="F481" s="121">
        <v>0</v>
      </c>
      <c r="G481" s="121">
        <v>0</v>
      </c>
      <c r="H481" s="121">
        <v>0</v>
      </c>
      <c r="I481" s="121">
        <v>0</v>
      </c>
      <c r="J481" s="121">
        <v>4349</v>
      </c>
      <c r="K481" s="121">
        <v>24915</v>
      </c>
      <c r="L481" s="121">
        <v>0</v>
      </c>
      <c r="M481" s="121">
        <v>0</v>
      </c>
      <c r="N481" s="121">
        <v>0</v>
      </c>
      <c r="O481" s="122">
        <v>0</v>
      </c>
    </row>
    <row r="482" spans="1:17" ht="20.25" customHeight="1" x14ac:dyDescent="0.15">
      <c r="A482" s="323"/>
      <c r="B482" s="19" t="s">
        <v>63</v>
      </c>
      <c r="C482" s="78">
        <f t="shared" si="80"/>
        <v>26458</v>
      </c>
      <c r="D482" s="121">
        <v>0</v>
      </c>
      <c r="E482" s="121">
        <v>0</v>
      </c>
      <c r="F482" s="121">
        <v>0</v>
      </c>
      <c r="G482" s="121">
        <v>0</v>
      </c>
      <c r="H482" s="121">
        <v>0</v>
      </c>
      <c r="I482" s="121">
        <v>0</v>
      </c>
      <c r="J482" s="121">
        <v>3939</v>
      </c>
      <c r="K482" s="121">
        <v>22519</v>
      </c>
      <c r="L482" s="121">
        <v>0</v>
      </c>
      <c r="M482" s="121">
        <v>0</v>
      </c>
      <c r="N482" s="121">
        <v>0</v>
      </c>
      <c r="O482" s="122">
        <v>0</v>
      </c>
    </row>
    <row r="483" spans="1:17" ht="20.25" customHeight="1" x14ac:dyDescent="0.15">
      <c r="A483" s="323"/>
      <c r="B483" s="19" t="s">
        <v>70</v>
      </c>
      <c r="C483" s="78">
        <f t="shared" si="80"/>
        <v>31531</v>
      </c>
      <c r="D483" s="121">
        <v>0</v>
      </c>
      <c r="E483" s="121">
        <v>0</v>
      </c>
      <c r="F483" s="121">
        <v>0</v>
      </c>
      <c r="G483" s="121">
        <v>0</v>
      </c>
      <c r="H483" s="121">
        <v>0</v>
      </c>
      <c r="I483" s="121">
        <v>0</v>
      </c>
      <c r="J483" s="43">
        <v>9202</v>
      </c>
      <c r="K483" s="43">
        <v>22329</v>
      </c>
      <c r="L483" s="121">
        <v>0</v>
      </c>
      <c r="M483" s="121">
        <v>0</v>
      </c>
      <c r="N483" s="121">
        <v>0</v>
      </c>
      <c r="O483" s="122">
        <v>0</v>
      </c>
    </row>
    <row r="484" spans="1:17" ht="20.25" customHeight="1" x14ac:dyDescent="0.15">
      <c r="A484" s="323"/>
      <c r="B484" s="19" t="s">
        <v>80</v>
      </c>
      <c r="C484" s="78">
        <f t="shared" si="80"/>
        <v>8031</v>
      </c>
      <c r="D484" s="121">
        <v>0</v>
      </c>
      <c r="E484" s="121">
        <v>0</v>
      </c>
      <c r="F484" s="121">
        <v>0</v>
      </c>
      <c r="G484" s="121">
        <v>0</v>
      </c>
      <c r="H484" s="121">
        <v>0</v>
      </c>
      <c r="I484" s="121">
        <v>0</v>
      </c>
      <c r="J484" s="43">
        <v>569</v>
      </c>
      <c r="K484" s="43">
        <v>7462</v>
      </c>
      <c r="L484" s="121">
        <v>0</v>
      </c>
      <c r="M484" s="121">
        <v>0</v>
      </c>
      <c r="N484" s="121">
        <v>0</v>
      </c>
      <c r="O484" s="122">
        <v>0</v>
      </c>
      <c r="P484" s="5"/>
      <c r="Q484" s="110"/>
    </row>
    <row r="485" spans="1:17" ht="20.25" customHeight="1" x14ac:dyDescent="0.15">
      <c r="A485" s="323"/>
      <c r="B485" s="19" t="s">
        <v>81</v>
      </c>
      <c r="C485" s="78">
        <f t="shared" si="80"/>
        <v>13066</v>
      </c>
      <c r="D485" s="121">
        <v>0</v>
      </c>
      <c r="E485" s="121">
        <v>0</v>
      </c>
      <c r="F485" s="121">
        <v>0</v>
      </c>
      <c r="G485" s="121">
        <v>0</v>
      </c>
      <c r="H485" s="121">
        <v>0</v>
      </c>
      <c r="I485" s="121">
        <v>0</v>
      </c>
      <c r="J485" s="43">
        <v>2652</v>
      </c>
      <c r="K485" s="43">
        <v>10414</v>
      </c>
      <c r="L485" s="121">
        <v>0</v>
      </c>
      <c r="M485" s="121">
        <v>0</v>
      </c>
      <c r="N485" s="121">
        <v>0</v>
      </c>
      <c r="O485" s="122">
        <v>0</v>
      </c>
    </row>
    <row r="486" spans="1:17" ht="20.25" customHeight="1" x14ac:dyDescent="0.15">
      <c r="A486" s="323"/>
      <c r="B486" s="19" t="s">
        <v>89</v>
      </c>
      <c r="C486" s="78">
        <f t="shared" si="80"/>
        <v>19410</v>
      </c>
      <c r="D486" s="121">
        <v>0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43">
        <v>3923</v>
      </c>
      <c r="K486" s="43">
        <v>15487</v>
      </c>
      <c r="L486" s="121">
        <v>0</v>
      </c>
      <c r="M486" s="121">
        <v>0</v>
      </c>
      <c r="N486" s="121">
        <v>0</v>
      </c>
      <c r="O486" s="122">
        <v>0</v>
      </c>
    </row>
    <row r="487" spans="1:17" ht="20.25" customHeight="1" x14ac:dyDescent="0.15">
      <c r="A487" s="323"/>
      <c r="B487" s="19" t="s">
        <v>92</v>
      </c>
      <c r="C487" s="78">
        <f t="shared" si="80"/>
        <v>19786</v>
      </c>
      <c r="D487" s="121">
        <v>0</v>
      </c>
      <c r="E487" s="121">
        <v>0</v>
      </c>
      <c r="F487" s="121">
        <v>0</v>
      </c>
      <c r="G487" s="121">
        <v>0</v>
      </c>
      <c r="H487" s="121">
        <v>0</v>
      </c>
      <c r="I487" s="121">
        <v>0</v>
      </c>
      <c r="J487" s="43">
        <v>5187</v>
      </c>
      <c r="K487" s="43">
        <v>14599</v>
      </c>
      <c r="L487" s="121">
        <v>0</v>
      </c>
      <c r="M487" s="121">
        <v>0</v>
      </c>
      <c r="N487" s="121">
        <v>0</v>
      </c>
      <c r="O487" s="122">
        <v>0</v>
      </c>
    </row>
    <row r="488" spans="1:17" ht="20.25" customHeight="1" x14ac:dyDescent="0.15">
      <c r="A488" s="323"/>
      <c r="B488" s="19" t="s">
        <v>115</v>
      </c>
      <c r="C488" s="78">
        <f t="shared" si="80"/>
        <v>9915</v>
      </c>
      <c r="D488" s="121">
        <v>0</v>
      </c>
      <c r="E488" s="121">
        <v>0</v>
      </c>
      <c r="F488" s="121">
        <v>0</v>
      </c>
      <c r="G488" s="121">
        <v>0</v>
      </c>
      <c r="H488" s="121">
        <v>0</v>
      </c>
      <c r="I488" s="121">
        <v>0</v>
      </c>
      <c r="J488" s="43">
        <v>3622</v>
      </c>
      <c r="K488" s="43">
        <v>6293</v>
      </c>
      <c r="L488" s="121">
        <v>0</v>
      </c>
      <c r="M488" s="121">
        <v>0</v>
      </c>
      <c r="N488" s="121">
        <v>0</v>
      </c>
      <c r="O488" s="122">
        <v>0</v>
      </c>
    </row>
    <row r="489" spans="1:17" ht="20.25" customHeight="1" x14ac:dyDescent="0.15">
      <c r="A489" s="323"/>
      <c r="B489" s="19" t="s">
        <v>119</v>
      </c>
      <c r="C489" s="78">
        <f t="shared" si="80"/>
        <v>28699</v>
      </c>
      <c r="D489" s="121">
        <v>0</v>
      </c>
      <c r="E489" s="121">
        <v>0</v>
      </c>
      <c r="F489" s="121">
        <v>0</v>
      </c>
      <c r="G489" s="121">
        <v>0</v>
      </c>
      <c r="H489" s="121">
        <v>0</v>
      </c>
      <c r="I489" s="121">
        <v>0</v>
      </c>
      <c r="J489" s="43">
        <v>7753</v>
      </c>
      <c r="K489" s="43">
        <v>20946</v>
      </c>
      <c r="L489" s="121">
        <v>0</v>
      </c>
      <c r="M489" s="121">
        <v>0</v>
      </c>
      <c r="N489" s="121">
        <v>0</v>
      </c>
      <c r="O489" s="122">
        <v>0</v>
      </c>
    </row>
    <row r="490" spans="1:17" ht="20.25" customHeight="1" x14ac:dyDescent="0.15">
      <c r="A490" s="323"/>
      <c r="B490" s="19" t="s">
        <v>136</v>
      </c>
      <c r="C490" s="78">
        <f t="shared" si="80"/>
        <v>19770</v>
      </c>
      <c r="D490" s="121">
        <v>0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43">
        <v>2718</v>
      </c>
      <c r="K490" s="43">
        <v>17052</v>
      </c>
      <c r="L490" s="121">
        <v>0</v>
      </c>
      <c r="M490" s="121">
        <v>0</v>
      </c>
      <c r="N490" s="121">
        <v>0</v>
      </c>
      <c r="O490" s="122">
        <v>0</v>
      </c>
    </row>
    <row r="491" spans="1:17" ht="20.25" customHeight="1" x14ac:dyDescent="0.15">
      <c r="A491" s="323"/>
      <c r="B491" s="19" t="s">
        <v>149</v>
      </c>
      <c r="C491" s="78">
        <f t="shared" si="80"/>
        <v>0</v>
      </c>
      <c r="D491" s="121">
        <v>0</v>
      </c>
      <c r="E491" s="121">
        <v>0</v>
      </c>
      <c r="F491" s="121">
        <v>0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2">
        <v>0</v>
      </c>
    </row>
    <row r="492" spans="1:17" ht="20.25" customHeight="1" x14ac:dyDescent="0.15">
      <c r="A492" s="323"/>
      <c r="B492" s="19" t="s">
        <v>155</v>
      </c>
      <c r="C492" s="78">
        <f t="shared" si="80"/>
        <v>0</v>
      </c>
      <c r="D492" s="121">
        <v>0</v>
      </c>
      <c r="E492" s="121">
        <v>0</v>
      </c>
      <c r="F492" s="121">
        <v>0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O492" s="122">
        <v>0</v>
      </c>
    </row>
    <row r="493" spans="1:17" ht="20.25" customHeight="1" x14ac:dyDescent="0.15">
      <c r="A493" s="323"/>
      <c r="B493" s="19" t="s">
        <v>161</v>
      </c>
      <c r="C493" s="78">
        <f t="shared" si="80"/>
        <v>6170</v>
      </c>
      <c r="D493" s="121">
        <v>0</v>
      </c>
      <c r="E493" s="121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1997</v>
      </c>
      <c r="K493" s="121">
        <v>4173</v>
      </c>
      <c r="L493" s="121">
        <v>0</v>
      </c>
      <c r="M493" s="121">
        <v>0</v>
      </c>
      <c r="N493" s="121">
        <v>0</v>
      </c>
      <c r="O493" s="122">
        <v>0</v>
      </c>
    </row>
    <row r="494" spans="1:17" ht="20.25" customHeight="1" x14ac:dyDescent="0.15">
      <c r="A494" s="323"/>
      <c r="B494" s="19" t="s">
        <v>186</v>
      </c>
      <c r="C494" s="78">
        <f t="shared" si="80"/>
        <v>4223</v>
      </c>
      <c r="D494" s="224">
        <v>0</v>
      </c>
      <c r="E494" s="224">
        <v>0</v>
      </c>
      <c r="F494" s="224">
        <v>0</v>
      </c>
      <c r="G494" s="224">
        <v>0</v>
      </c>
      <c r="H494" s="224">
        <v>0</v>
      </c>
      <c r="I494" s="224">
        <v>0</v>
      </c>
      <c r="J494" s="224">
        <v>1778</v>
      </c>
      <c r="K494" s="224">
        <v>2445</v>
      </c>
      <c r="L494" s="224">
        <v>0</v>
      </c>
      <c r="M494" s="224">
        <v>0</v>
      </c>
      <c r="N494" s="224">
        <v>0</v>
      </c>
      <c r="O494" s="225">
        <v>0</v>
      </c>
    </row>
    <row r="495" spans="1:17" ht="20.25" customHeight="1" x14ac:dyDescent="0.15">
      <c r="A495" s="323"/>
      <c r="B495" s="19" t="s">
        <v>187</v>
      </c>
      <c r="C495" s="78">
        <f t="shared" si="80"/>
        <v>4790</v>
      </c>
      <c r="D495" s="243"/>
      <c r="E495" s="243"/>
      <c r="F495" s="243"/>
      <c r="G495" s="243"/>
      <c r="H495" s="243"/>
      <c r="I495" s="243"/>
      <c r="J495" s="243">
        <v>1347</v>
      </c>
      <c r="K495" s="243">
        <v>3443</v>
      </c>
      <c r="L495" s="243"/>
      <c r="M495" s="243"/>
      <c r="N495" s="243"/>
      <c r="O495" s="244"/>
    </row>
    <row r="496" spans="1:17" ht="20.25" customHeight="1" thickBot="1" x14ac:dyDescent="0.2">
      <c r="A496" s="324"/>
      <c r="B496" s="214" t="s">
        <v>116</v>
      </c>
      <c r="C496" s="14">
        <f>C495/C494</f>
        <v>1.1342647407056594</v>
      </c>
      <c r="D496" s="35" t="s">
        <v>62</v>
      </c>
      <c r="E496" s="35" t="s">
        <v>62</v>
      </c>
      <c r="F496" s="35" t="s">
        <v>62</v>
      </c>
      <c r="G496" s="35" t="s">
        <v>62</v>
      </c>
      <c r="H496" s="35" t="s">
        <v>62</v>
      </c>
      <c r="I496" s="35" t="s">
        <v>62</v>
      </c>
      <c r="J496" s="14">
        <f t="shared" ref="J496:K496" si="82">J495/J494</f>
        <v>0.75759280089988756</v>
      </c>
      <c r="K496" s="14">
        <f t="shared" si="82"/>
        <v>1.4081799591002044</v>
      </c>
      <c r="L496" s="35" t="s">
        <v>62</v>
      </c>
      <c r="M496" s="35" t="s">
        <v>62</v>
      </c>
      <c r="N496" s="35" t="s">
        <v>62</v>
      </c>
      <c r="O496" s="73" t="s">
        <v>62</v>
      </c>
      <c r="P496" s="5"/>
    </row>
    <row r="497" spans="1:17" ht="20.25" customHeight="1" x14ac:dyDescent="0.15">
      <c r="A497" s="322" t="s">
        <v>180</v>
      </c>
      <c r="B497" s="156" t="s">
        <v>17</v>
      </c>
      <c r="C497" s="126">
        <f t="shared" ref="C497:C514" si="83">SUM(D497:O497)</f>
        <v>22000</v>
      </c>
      <c r="D497" s="127">
        <v>0</v>
      </c>
      <c r="E497" s="127">
        <v>0</v>
      </c>
      <c r="F497" s="127">
        <v>0</v>
      </c>
      <c r="G497" s="127">
        <v>0</v>
      </c>
      <c r="H497" s="127">
        <v>0</v>
      </c>
      <c r="I497" s="127">
        <v>0</v>
      </c>
      <c r="J497" s="127">
        <v>0</v>
      </c>
      <c r="K497" s="127">
        <v>22000</v>
      </c>
      <c r="L497" s="127">
        <v>0</v>
      </c>
      <c r="M497" s="127">
        <v>0</v>
      </c>
      <c r="N497" s="127">
        <v>0</v>
      </c>
      <c r="O497" s="128">
        <v>0</v>
      </c>
    </row>
    <row r="498" spans="1:17" ht="20.25" customHeight="1" x14ac:dyDescent="0.15">
      <c r="A498" s="323"/>
      <c r="B498" s="19" t="s">
        <v>18</v>
      </c>
      <c r="C498" s="78">
        <f t="shared" si="83"/>
        <v>20000</v>
      </c>
      <c r="D498" s="121">
        <v>0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20000</v>
      </c>
      <c r="L498" s="121">
        <v>0</v>
      </c>
      <c r="M498" s="121">
        <v>0</v>
      </c>
      <c r="N498" s="121">
        <v>0</v>
      </c>
      <c r="O498" s="122">
        <v>0</v>
      </c>
    </row>
    <row r="499" spans="1:17" ht="20.25" customHeight="1" x14ac:dyDescent="0.15">
      <c r="A499" s="323"/>
      <c r="B499" s="19" t="s">
        <v>19</v>
      </c>
      <c r="C499" s="78">
        <f t="shared" si="83"/>
        <v>22000</v>
      </c>
      <c r="D499" s="121">
        <v>0</v>
      </c>
      <c r="E499" s="121">
        <v>0</v>
      </c>
      <c r="F499" s="121">
        <v>0</v>
      </c>
      <c r="G499" s="121">
        <v>0</v>
      </c>
      <c r="H499" s="121">
        <v>0</v>
      </c>
      <c r="I499" s="121">
        <v>0</v>
      </c>
      <c r="J499" s="121">
        <v>0</v>
      </c>
      <c r="K499" s="121">
        <v>22000</v>
      </c>
      <c r="L499" s="121">
        <v>0</v>
      </c>
      <c r="M499" s="121">
        <v>0</v>
      </c>
      <c r="N499" s="121">
        <v>0</v>
      </c>
      <c r="O499" s="122">
        <v>0</v>
      </c>
    </row>
    <row r="500" spans="1:17" ht="20.25" customHeight="1" x14ac:dyDescent="0.15">
      <c r="A500" s="323"/>
      <c r="B500" s="19" t="s">
        <v>59</v>
      </c>
      <c r="C500" s="78">
        <f t="shared" si="83"/>
        <v>20000</v>
      </c>
      <c r="D500" s="121">
        <v>0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20000</v>
      </c>
      <c r="L500" s="121">
        <v>0</v>
      </c>
      <c r="M500" s="121">
        <v>0</v>
      </c>
      <c r="N500" s="121">
        <v>0</v>
      </c>
      <c r="O500" s="122">
        <v>0</v>
      </c>
    </row>
    <row r="501" spans="1:17" ht="20.25" customHeight="1" x14ac:dyDescent="0.15">
      <c r="A501" s="323"/>
      <c r="B501" s="19" t="s">
        <v>66</v>
      </c>
      <c r="C501" s="78">
        <f t="shared" si="83"/>
        <v>17000</v>
      </c>
      <c r="D501" s="121">
        <v>0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17000</v>
      </c>
      <c r="L501" s="121">
        <v>0</v>
      </c>
      <c r="M501" s="121">
        <v>0</v>
      </c>
      <c r="N501" s="121">
        <v>0</v>
      </c>
      <c r="O501" s="122">
        <v>0</v>
      </c>
    </row>
    <row r="502" spans="1:17" ht="20.25" customHeight="1" x14ac:dyDescent="0.15">
      <c r="A502" s="323"/>
      <c r="B502" s="19" t="s">
        <v>69</v>
      </c>
      <c r="C502" s="78">
        <f t="shared" si="83"/>
        <v>26000</v>
      </c>
      <c r="D502" s="121">
        <v>0</v>
      </c>
      <c r="E502" s="121">
        <v>0</v>
      </c>
      <c r="F502" s="121">
        <v>0</v>
      </c>
      <c r="G502" s="121">
        <v>0</v>
      </c>
      <c r="H502" s="121">
        <v>0</v>
      </c>
      <c r="I502" s="121">
        <v>0</v>
      </c>
      <c r="J502" s="121">
        <v>0</v>
      </c>
      <c r="K502" s="121">
        <v>26000</v>
      </c>
      <c r="L502" s="121">
        <v>0</v>
      </c>
      <c r="M502" s="121">
        <v>0</v>
      </c>
      <c r="N502" s="121">
        <v>0</v>
      </c>
      <c r="O502" s="122">
        <v>0</v>
      </c>
    </row>
    <row r="503" spans="1:17" ht="20.25" customHeight="1" x14ac:dyDescent="0.15">
      <c r="A503" s="323"/>
      <c r="B503" s="19" t="s">
        <v>80</v>
      </c>
      <c r="C503" s="78">
        <f t="shared" si="83"/>
        <v>5000</v>
      </c>
      <c r="D503" s="121">
        <v>0</v>
      </c>
      <c r="E503" s="121">
        <v>0</v>
      </c>
      <c r="F503" s="121">
        <v>0</v>
      </c>
      <c r="G503" s="121">
        <v>0</v>
      </c>
      <c r="H503" s="121">
        <v>0</v>
      </c>
      <c r="I503" s="121">
        <v>0</v>
      </c>
      <c r="J503" s="121">
        <v>0</v>
      </c>
      <c r="K503" s="121">
        <v>5000</v>
      </c>
      <c r="L503" s="121">
        <v>0</v>
      </c>
      <c r="M503" s="121">
        <v>0</v>
      </c>
      <c r="N503" s="121">
        <v>0</v>
      </c>
      <c r="O503" s="122">
        <v>0</v>
      </c>
      <c r="P503" s="5"/>
      <c r="Q503" s="110"/>
    </row>
    <row r="504" spans="1:17" ht="20.25" customHeight="1" x14ac:dyDescent="0.15">
      <c r="A504" s="323"/>
      <c r="B504" s="19" t="s">
        <v>81</v>
      </c>
      <c r="C504" s="78">
        <f t="shared" si="83"/>
        <v>3000</v>
      </c>
      <c r="D504" s="121">
        <v>0</v>
      </c>
      <c r="E504" s="121">
        <v>0</v>
      </c>
      <c r="F504" s="121">
        <v>0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3000</v>
      </c>
      <c r="N504" s="121">
        <v>0</v>
      </c>
      <c r="O504" s="122">
        <v>0</v>
      </c>
    </row>
    <row r="505" spans="1:17" ht="20.25" customHeight="1" x14ac:dyDescent="0.15">
      <c r="A505" s="323"/>
      <c r="B505" s="19" t="s">
        <v>89</v>
      </c>
      <c r="C505" s="78">
        <f t="shared" si="83"/>
        <v>3700</v>
      </c>
      <c r="D505" s="121">
        <v>0</v>
      </c>
      <c r="E505" s="121">
        <v>0</v>
      </c>
      <c r="F505" s="121">
        <v>0</v>
      </c>
      <c r="G505" s="121">
        <v>0</v>
      </c>
      <c r="H505" s="121">
        <v>0</v>
      </c>
      <c r="I505" s="121">
        <v>0</v>
      </c>
      <c r="J505" s="121">
        <v>0</v>
      </c>
      <c r="K505" s="121">
        <v>0</v>
      </c>
      <c r="L505" s="121">
        <v>3700</v>
      </c>
      <c r="M505" s="121">
        <v>0</v>
      </c>
      <c r="N505" s="121">
        <v>0</v>
      </c>
      <c r="O505" s="122">
        <v>0</v>
      </c>
    </row>
    <row r="506" spans="1:17" ht="20.25" customHeight="1" x14ac:dyDescent="0.15">
      <c r="A506" s="323"/>
      <c r="B506" s="19" t="s">
        <v>92</v>
      </c>
      <c r="C506" s="78">
        <f t="shared" si="83"/>
        <v>5000</v>
      </c>
      <c r="D506" s="121">
        <v>0</v>
      </c>
      <c r="E506" s="121">
        <v>0</v>
      </c>
      <c r="F506" s="121">
        <v>0</v>
      </c>
      <c r="G506" s="121">
        <v>0</v>
      </c>
      <c r="H506" s="121">
        <v>0</v>
      </c>
      <c r="I506" s="121">
        <v>0</v>
      </c>
      <c r="J506" s="121">
        <v>0</v>
      </c>
      <c r="K506" s="121">
        <v>5000</v>
      </c>
      <c r="L506" s="121">
        <v>0</v>
      </c>
      <c r="M506" s="121">
        <v>0</v>
      </c>
      <c r="N506" s="121">
        <v>0</v>
      </c>
      <c r="O506" s="122">
        <v>0</v>
      </c>
    </row>
    <row r="507" spans="1:17" ht="20.25" customHeight="1" x14ac:dyDescent="0.15">
      <c r="A507" s="323"/>
      <c r="B507" s="19" t="s">
        <v>115</v>
      </c>
      <c r="C507" s="78">
        <f t="shared" si="83"/>
        <v>8000</v>
      </c>
      <c r="D507" s="121">
        <v>0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8000</v>
      </c>
      <c r="L507" s="121">
        <v>0</v>
      </c>
      <c r="M507" s="121">
        <v>0</v>
      </c>
      <c r="N507" s="121">
        <v>0</v>
      </c>
      <c r="O507" s="122">
        <v>0</v>
      </c>
      <c r="P507" s="95">
        <v>8000</v>
      </c>
    </row>
    <row r="508" spans="1:17" ht="20.25" customHeight="1" x14ac:dyDescent="0.15">
      <c r="A508" s="323"/>
      <c r="B508" s="19" t="s">
        <v>119</v>
      </c>
      <c r="C508" s="78">
        <f t="shared" si="83"/>
        <v>6000</v>
      </c>
      <c r="D508" s="121">
        <v>0</v>
      </c>
      <c r="E508" s="121">
        <v>0</v>
      </c>
      <c r="F508" s="121">
        <v>0</v>
      </c>
      <c r="G508" s="121">
        <v>0</v>
      </c>
      <c r="H508" s="121">
        <v>0</v>
      </c>
      <c r="I508" s="121">
        <v>0</v>
      </c>
      <c r="J508" s="121">
        <v>0</v>
      </c>
      <c r="K508" s="121">
        <v>6000</v>
      </c>
      <c r="L508" s="121">
        <v>0</v>
      </c>
      <c r="M508" s="121">
        <v>0</v>
      </c>
      <c r="N508" s="121">
        <v>0</v>
      </c>
      <c r="O508" s="122">
        <v>0</v>
      </c>
    </row>
    <row r="509" spans="1:17" ht="20.25" customHeight="1" x14ac:dyDescent="0.15">
      <c r="A509" s="323"/>
      <c r="B509" s="19" t="s">
        <v>136</v>
      </c>
      <c r="C509" s="78">
        <f t="shared" si="83"/>
        <v>8000</v>
      </c>
      <c r="D509" s="121">
        <v>0</v>
      </c>
      <c r="E509" s="121">
        <v>0</v>
      </c>
      <c r="F509" s="121">
        <v>0</v>
      </c>
      <c r="G509" s="121">
        <v>0</v>
      </c>
      <c r="H509" s="121">
        <v>0</v>
      </c>
      <c r="I509" s="121">
        <v>0</v>
      </c>
      <c r="J509" s="121">
        <v>0</v>
      </c>
      <c r="K509" s="121">
        <v>8000</v>
      </c>
      <c r="L509" s="121">
        <v>0</v>
      </c>
      <c r="M509" s="121">
        <v>0</v>
      </c>
      <c r="N509" s="121">
        <v>0</v>
      </c>
      <c r="O509" s="122">
        <v>0</v>
      </c>
    </row>
    <row r="510" spans="1:17" ht="20.25" customHeight="1" x14ac:dyDescent="0.15">
      <c r="A510" s="323"/>
      <c r="B510" s="19" t="s">
        <v>149</v>
      </c>
      <c r="C510" s="78">
        <f t="shared" si="83"/>
        <v>0</v>
      </c>
      <c r="D510" s="121">
        <v>0</v>
      </c>
      <c r="E510" s="121">
        <v>0</v>
      </c>
      <c r="F510" s="121">
        <v>0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2">
        <v>0</v>
      </c>
    </row>
    <row r="511" spans="1:17" ht="20.25" customHeight="1" x14ac:dyDescent="0.15">
      <c r="A511" s="323"/>
      <c r="B511" s="19" t="s">
        <v>155</v>
      </c>
      <c r="C511" s="78">
        <f t="shared" si="83"/>
        <v>0</v>
      </c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2"/>
    </row>
    <row r="512" spans="1:17" ht="20.25" customHeight="1" x14ac:dyDescent="0.15">
      <c r="A512" s="323"/>
      <c r="B512" s="19" t="s">
        <v>161</v>
      </c>
      <c r="C512" s="78">
        <f t="shared" si="83"/>
        <v>15000</v>
      </c>
      <c r="D512" s="121">
        <v>0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15000</v>
      </c>
      <c r="L512" s="121">
        <v>0</v>
      </c>
      <c r="M512" s="121">
        <v>0</v>
      </c>
      <c r="N512" s="121">
        <v>0</v>
      </c>
      <c r="O512" s="122">
        <v>0</v>
      </c>
    </row>
    <row r="513" spans="1:17" ht="20.25" customHeight="1" x14ac:dyDescent="0.15">
      <c r="A513" s="323"/>
      <c r="B513" s="19" t="s">
        <v>186</v>
      </c>
      <c r="C513" s="78">
        <f t="shared" si="83"/>
        <v>12000</v>
      </c>
      <c r="D513" s="224">
        <v>0</v>
      </c>
      <c r="E513" s="224">
        <v>0</v>
      </c>
      <c r="F513" s="224">
        <v>0</v>
      </c>
      <c r="G513" s="224">
        <v>0</v>
      </c>
      <c r="H513" s="224">
        <v>0</v>
      </c>
      <c r="I513" s="224">
        <v>0</v>
      </c>
      <c r="J513" s="224">
        <v>0</v>
      </c>
      <c r="K513" s="224">
        <v>12000</v>
      </c>
      <c r="L513" s="224">
        <v>0</v>
      </c>
      <c r="M513" s="224">
        <v>0</v>
      </c>
      <c r="N513" s="224">
        <v>0</v>
      </c>
      <c r="O513" s="225">
        <v>0</v>
      </c>
    </row>
    <row r="514" spans="1:17" ht="20.25" customHeight="1" x14ac:dyDescent="0.15">
      <c r="A514" s="323"/>
      <c r="B514" s="19" t="s">
        <v>187</v>
      </c>
      <c r="C514" s="78">
        <f t="shared" si="83"/>
        <v>10000</v>
      </c>
      <c r="D514" s="243"/>
      <c r="E514" s="243"/>
      <c r="F514" s="243"/>
      <c r="G514" s="243"/>
      <c r="H514" s="243"/>
      <c r="I514" s="243"/>
      <c r="J514" s="243"/>
      <c r="K514" s="243">
        <v>10000</v>
      </c>
      <c r="L514" s="243"/>
      <c r="M514" s="243"/>
      <c r="N514" s="243"/>
      <c r="O514" s="244"/>
    </row>
    <row r="515" spans="1:17" ht="20.25" customHeight="1" thickBot="1" x14ac:dyDescent="0.2">
      <c r="A515" s="394"/>
      <c r="B515" s="7" t="s">
        <v>116</v>
      </c>
      <c r="C515" s="12">
        <f>C514/C513</f>
        <v>0.83333333333333337</v>
      </c>
      <c r="D515" s="38" t="s">
        <v>62</v>
      </c>
      <c r="E515" s="38" t="s">
        <v>62</v>
      </c>
      <c r="F515" s="38" t="s">
        <v>62</v>
      </c>
      <c r="G515" s="38" t="s">
        <v>62</v>
      </c>
      <c r="H515" s="38" t="s">
        <v>62</v>
      </c>
      <c r="I515" s="38" t="s">
        <v>62</v>
      </c>
      <c r="J515" s="38" t="s">
        <v>62</v>
      </c>
      <c r="K515" s="12">
        <f t="shared" ref="K515" si="84">K514/K513</f>
        <v>0.83333333333333337</v>
      </c>
      <c r="L515" s="38" t="s">
        <v>62</v>
      </c>
      <c r="M515" s="38" t="s">
        <v>62</v>
      </c>
      <c r="N515" s="38" t="s">
        <v>62</v>
      </c>
      <c r="O515" s="85" t="s">
        <v>62</v>
      </c>
      <c r="P515" s="5"/>
    </row>
    <row r="516" spans="1:17" ht="20.25" customHeight="1" x14ac:dyDescent="0.15">
      <c r="A516" s="401" t="s">
        <v>33</v>
      </c>
      <c r="B516" s="155" t="s">
        <v>17</v>
      </c>
      <c r="C516" s="118">
        <f t="shared" ref="C516:C534" si="85">SUM(D516:O516)</f>
        <v>25000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25000</v>
      </c>
      <c r="O516" s="120">
        <v>0</v>
      </c>
    </row>
    <row r="517" spans="1:17" ht="20.25" customHeight="1" x14ac:dyDescent="0.15">
      <c r="A517" s="401"/>
      <c r="B517" s="19" t="s">
        <v>18</v>
      </c>
      <c r="C517" s="78">
        <f t="shared" si="85"/>
        <v>18000</v>
      </c>
      <c r="D517" s="121">
        <v>0</v>
      </c>
      <c r="E517" s="121">
        <v>0</v>
      </c>
      <c r="F517" s="121">
        <v>0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18000</v>
      </c>
      <c r="O517" s="122">
        <v>0</v>
      </c>
    </row>
    <row r="518" spans="1:17" ht="20.25" customHeight="1" thickBot="1" x14ac:dyDescent="0.2">
      <c r="A518" s="402"/>
      <c r="B518" s="158" t="s">
        <v>19</v>
      </c>
      <c r="C518" s="132">
        <f t="shared" si="85"/>
        <v>15000</v>
      </c>
      <c r="D518" s="133">
        <v>0</v>
      </c>
      <c r="E518" s="133">
        <v>0</v>
      </c>
      <c r="F518" s="133">
        <v>0</v>
      </c>
      <c r="G518" s="133">
        <v>0</v>
      </c>
      <c r="H518" s="133">
        <v>0</v>
      </c>
      <c r="I518" s="133">
        <v>0</v>
      </c>
      <c r="J518" s="133">
        <v>0</v>
      </c>
      <c r="K518" s="133">
        <v>0</v>
      </c>
      <c r="L518" s="133">
        <v>0</v>
      </c>
      <c r="M518" s="133">
        <v>0</v>
      </c>
      <c r="N518" s="133">
        <v>15000</v>
      </c>
      <c r="O518" s="134">
        <v>0</v>
      </c>
    </row>
    <row r="519" spans="1:17" ht="20.25" customHeight="1" thickBot="1" x14ac:dyDescent="0.2">
      <c r="A519" s="159" t="s">
        <v>54</v>
      </c>
      <c r="B519" s="160" t="s">
        <v>17</v>
      </c>
      <c r="C519" s="76">
        <f t="shared" si="85"/>
        <v>3000</v>
      </c>
      <c r="D519" s="129">
        <v>0</v>
      </c>
      <c r="E519" s="129">
        <v>0</v>
      </c>
      <c r="F519" s="129">
        <v>0</v>
      </c>
      <c r="G519" s="129">
        <v>0</v>
      </c>
      <c r="H519" s="129">
        <v>0</v>
      </c>
      <c r="I519" s="129">
        <v>0</v>
      </c>
      <c r="J519" s="129">
        <v>0</v>
      </c>
      <c r="K519" s="129">
        <v>0</v>
      </c>
      <c r="L519" s="129">
        <v>0</v>
      </c>
      <c r="M519" s="129">
        <v>3000</v>
      </c>
      <c r="N519" s="129">
        <v>0</v>
      </c>
      <c r="O519" s="130">
        <v>0</v>
      </c>
    </row>
    <row r="520" spans="1:17" ht="20.25" customHeight="1" x14ac:dyDescent="0.15">
      <c r="A520" s="322" t="s">
        <v>181</v>
      </c>
      <c r="B520" s="156" t="s">
        <v>17</v>
      </c>
      <c r="C520" s="126">
        <f t="shared" si="85"/>
        <v>6780</v>
      </c>
      <c r="D520" s="127">
        <v>100</v>
      </c>
      <c r="E520" s="127">
        <v>28</v>
      </c>
      <c r="F520" s="127">
        <v>32</v>
      </c>
      <c r="G520" s="127">
        <v>354</v>
      </c>
      <c r="H520" s="127">
        <v>657</v>
      </c>
      <c r="I520" s="127">
        <v>246</v>
      </c>
      <c r="J520" s="127">
        <v>1250</v>
      </c>
      <c r="K520" s="127">
        <v>2890</v>
      </c>
      <c r="L520" s="127">
        <v>655</v>
      </c>
      <c r="M520" s="127">
        <v>332</v>
      </c>
      <c r="N520" s="127">
        <v>150</v>
      </c>
      <c r="O520" s="128">
        <v>86</v>
      </c>
    </row>
    <row r="521" spans="1:17" ht="20.25" customHeight="1" x14ac:dyDescent="0.15">
      <c r="A521" s="323"/>
      <c r="B521" s="19" t="s">
        <v>18</v>
      </c>
      <c r="C521" s="78">
        <f t="shared" si="85"/>
        <v>5878</v>
      </c>
      <c r="D521" s="121">
        <v>32</v>
      </c>
      <c r="E521" s="121">
        <v>13</v>
      </c>
      <c r="F521" s="121">
        <v>51</v>
      </c>
      <c r="G521" s="121">
        <v>93</v>
      </c>
      <c r="H521" s="121">
        <v>712</v>
      </c>
      <c r="I521" s="121">
        <v>210</v>
      </c>
      <c r="J521" s="121">
        <v>817</v>
      </c>
      <c r="K521" s="121">
        <v>2937</v>
      </c>
      <c r="L521" s="121">
        <v>562</v>
      </c>
      <c r="M521" s="121">
        <v>229</v>
      </c>
      <c r="N521" s="121">
        <v>98</v>
      </c>
      <c r="O521" s="122">
        <v>124</v>
      </c>
    </row>
    <row r="522" spans="1:17" ht="20.25" customHeight="1" x14ac:dyDescent="0.15">
      <c r="A522" s="323"/>
      <c r="B522" s="19" t="s">
        <v>19</v>
      </c>
      <c r="C522" s="78">
        <f t="shared" si="85"/>
        <v>5237</v>
      </c>
      <c r="D522" s="121">
        <v>90</v>
      </c>
      <c r="E522" s="121">
        <v>29</v>
      </c>
      <c r="F522" s="121">
        <v>52</v>
      </c>
      <c r="G522" s="121">
        <v>192</v>
      </c>
      <c r="H522" s="121">
        <v>567</v>
      </c>
      <c r="I522" s="121">
        <v>170</v>
      </c>
      <c r="J522" s="121">
        <v>663</v>
      </c>
      <c r="K522" s="121">
        <v>2310</v>
      </c>
      <c r="L522" s="121">
        <v>578</v>
      </c>
      <c r="M522" s="121">
        <v>295</v>
      </c>
      <c r="N522" s="121">
        <v>184</v>
      </c>
      <c r="O522" s="122">
        <v>107</v>
      </c>
    </row>
    <row r="523" spans="1:17" ht="20.25" customHeight="1" x14ac:dyDescent="0.15">
      <c r="A523" s="323"/>
      <c r="B523" s="19" t="s">
        <v>59</v>
      </c>
      <c r="C523" s="78">
        <f t="shared" si="85"/>
        <v>5205</v>
      </c>
      <c r="D523" s="121">
        <v>47</v>
      </c>
      <c r="E523" s="121">
        <v>41</v>
      </c>
      <c r="F523" s="121">
        <v>56</v>
      </c>
      <c r="G523" s="121">
        <v>184</v>
      </c>
      <c r="H523" s="121">
        <v>484</v>
      </c>
      <c r="I523" s="121">
        <v>155</v>
      </c>
      <c r="J523" s="121">
        <v>882</v>
      </c>
      <c r="K523" s="121">
        <v>2308</v>
      </c>
      <c r="L523" s="121">
        <v>455</v>
      </c>
      <c r="M523" s="121">
        <v>300</v>
      </c>
      <c r="N523" s="121">
        <v>194</v>
      </c>
      <c r="O523" s="122">
        <v>99</v>
      </c>
    </row>
    <row r="524" spans="1:17" ht="20.25" customHeight="1" x14ac:dyDescent="0.15">
      <c r="A524" s="323"/>
      <c r="B524" s="19" t="s">
        <v>66</v>
      </c>
      <c r="C524" s="78">
        <f t="shared" si="85"/>
        <v>4953</v>
      </c>
      <c r="D524" s="121">
        <v>63</v>
      </c>
      <c r="E524" s="121">
        <v>34</v>
      </c>
      <c r="F524" s="121">
        <v>111</v>
      </c>
      <c r="G524" s="121">
        <v>87</v>
      </c>
      <c r="H524" s="121">
        <v>568</v>
      </c>
      <c r="I524" s="121">
        <v>139</v>
      </c>
      <c r="J524" s="121">
        <v>759</v>
      </c>
      <c r="K524" s="121">
        <v>2122</v>
      </c>
      <c r="L524" s="121">
        <v>682</v>
      </c>
      <c r="M524" s="121">
        <v>212</v>
      </c>
      <c r="N524" s="121">
        <v>109</v>
      </c>
      <c r="O524" s="122">
        <v>67</v>
      </c>
    </row>
    <row r="525" spans="1:17" ht="20.25" customHeight="1" x14ac:dyDescent="0.15">
      <c r="A525" s="323"/>
      <c r="B525" s="19" t="s">
        <v>69</v>
      </c>
      <c r="C525" s="78">
        <f t="shared" si="85"/>
        <v>4420</v>
      </c>
      <c r="D525" s="43">
        <v>45</v>
      </c>
      <c r="E525" s="43">
        <v>2</v>
      </c>
      <c r="F525" s="43">
        <v>31</v>
      </c>
      <c r="G525" s="43">
        <v>31</v>
      </c>
      <c r="H525" s="43">
        <v>502</v>
      </c>
      <c r="I525" s="43">
        <v>173</v>
      </c>
      <c r="J525" s="43">
        <v>828</v>
      </c>
      <c r="K525" s="43">
        <v>1915</v>
      </c>
      <c r="L525" s="43">
        <v>464</v>
      </c>
      <c r="M525" s="43">
        <v>280</v>
      </c>
      <c r="N525" s="43">
        <v>78</v>
      </c>
      <c r="O525" s="44">
        <v>71</v>
      </c>
    </row>
    <row r="526" spans="1:17" ht="20.25" customHeight="1" x14ac:dyDescent="0.15">
      <c r="A526" s="323"/>
      <c r="B526" s="19" t="s">
        <v>72</v>
      </c>
      <c r="C526" s="78">
        <f t="shared" si="85"/>
        <v>111</v>
      </c>
      <c r="D526" s="43">
        <v>34</v>
      </c>
      <c r="E526" s="43">
        <v>77</v>
      </c>
      <c r="F526" s="43">
        <v>0</v>
      </c>
      <c r="G526" s="43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M526" s="43">
        <v>0</v>
      </c>
      <c r="N526" s="43">
        <v>0</v>
      </c>
      <c r="O526" s="44">
        <v>0</v>
      </c>
    </row>
    <row r="527" spans="1:17" ht="20.25" customHeight="1" x14ac:dyDescent="0.15">
      <c r="A527" s="323"/>
      <c r="B527" s="19" t="s">
        <v>80</v>
      </c>
      <c r="C527" s="78">
        <f t="shared" si="85"/>
        <v>991</v>
      </c>
      <c r="D527" s="43">
        <v>0</v>
      </c>
      <c r="E527" s="43">
        <v>0</v>
      </c>
      <c r="F527" s="43">
        <v>0</v>
      </c>
      <c r="G527" s="43">
        <v>60</v>
      </c>
      <c r="H527" s="43">
        <v>90</v>
      </c>
      <c r="I527" s="43">
        <v>47</v>
      </c>
      <c r="J527" s="43">
        <v>112</v>
      </c>
      <c r="K527" s="43">
        <v>329</v>
      </c>
      <c r="L527" s="43">
        <v>142</v>
      </c>
      <c r="M527" s="43">
        <v>60</v>
      </c>
      <c r="N527" s="43">
        <v>72</v>
      </c>
      <c r="O527" s="44">
        <v>79</v>
      </c>
      <c r="P527" s="5"/>
      <c r="Q527" s="110"/>
    </row>
    <row r="528" spans="1:17" ht="20.25" customHeight="1" x14ac:dyDescent="0.15">
      <c r="A528" s="323"/>
      <c r="B528" s="19" t="s">
        <v>81</v>
      </c>
      <c r="C528" s="78">
        <f t="shared" si="85"/>
        <v>1770</v>
      </c>
      <c r="D528" s="43">
        <v>11</v>
      </c>
      <c r="E528" s="43">
        <v>0</v>
      </c>
      <c r="F528" s="43">
        <v>71</v>
      </c>
      <c r="G528" s="43">
        <v>46</v>
      </c>
      <c r="H528" s="43">
        <v>200</v>
      </c>
      <c r="I528" s="43">
        <v>87</v>
      </c>
      <c r="J528" s="43">
        <v>245</v>
      </c>
      <c r="K528" s="43">
        <v>679</v>
      </c>
      <c r="L528" s="43">
        <v>180</v>
      </c>
      <c r="M528" s="43">
        <v>152</v>
      </c>
      <c r="N528" s="43">
        <v>55</v>
      </c>
      <c r="O528" s="44">
        <v>44</v>
      </c>
    </row>
    <row r="529" spans="1:16" ht="20.25" customHeight="1" x14ac:dyDescent="0.15">
      <c r="A529" s="323"/>
      <c r="B529" s="19" t="s">
        <v>89</v>
      </c>
      <c r="C529" s="78">
        <f t="shared" si="85"/>
        <v>2616</v>
      </c>
      <c r="D529" s="43">
        <v>28</v>
      </c>
      <c r="E529" s="43">
        <v>10</v>
      </c>
      <c r="F529" s="43">
        <v>39</v>
      </c>
      <c r="G529" s="43">
        <v>73</v>
      </c>
      <c r="H529" s="43">
        <v>384</v>
      </c>
      <c r="I529" s="43">
        <v>64</v>
      </c>
      <c r="J529" s="43">
        <v>379</v>
      </c>
      <c r="K529" s="43">
        <v>831</v>
      </c>
      <c r="L529" s="43">
        <v>495</v>
      </c>
      <c r="M529" s="43">
        <v>182</v>
      </c>
      <c r="N529" s="43">
        <v>115</v>
      </c>
      <c r="O529" s="44">
        <v>16</v>
      </c>
    </row>
    <row r="530" spans="1:16" ht="20.25" customHeight="1" x14ac:dyDescent="0.15">
      <c r="A530" s="323"/>
      <c r="B530" s="19" t="s">
        <v>92</v>
      </c>
      <c r="C530" s="78">
        <f t="shared" si="85"/>
        <v>2469</v>
      </c>
      <c r="D530" s="43">
        <v>25</v>
      </c>
      <c r="E530" s="43">
        <v>22</v>
      </c>
      <c r="F530" s="43">
        <v>44</v>
      </c>
      <c r="G530" s="43">
        <v>70</v>
      </c>
      <c r="H530" s="43">
        <v>288</v>
      </c>
      <c r="I530" s="43">
        <v>138</v>
      </c>
      <c r="J530" s="43">
        <v>392</v>
      </c>
      <c r="K530" s="43">
        <v>822</v>
      </c>
      <c r="L530" s="43">
        <v>325</v>
      </c>
      <c r="M530" s="43">
        <v>224</v>
      </c>
      <c r="N530" s="43">
        <v>90</v>
      </c>
      <c r="O530" s="44">
        <v>29</v>
      </c>
    </row>
    <row r="531" spans="1:16" ht="20.25" customHeight="1" x14ac:dyDescent="0.15">
      <c r="A531" s="323"/>
      <c r="B531" s="19" t="s">
        <v>115</v>
      </c>
      <c r="C531" s="78">
        <f t="shared" si="85"/>
        <v>3258</v>
      </c>
      <c r="D531" s="43">
        <v>25</v>
      </c>
      <c r="E531" s="43">
        <v>13</v>
      </c>
      <c r="F531" s="43">
        <v>61</v>
      </c>
      <c r="G531" s="43">
        <v>90</v>
      </c>
      <c r="H531" s="43">
        <v>479</v>
      </c>
      <c r="I531" s="43">
        <v>119</v>
      </c>
      <c r="J531" s="43">
        <v>405</v>
      </c>
      <c r="K531" s="43">
        <v>1023</v>
      </c>
      <c r="L531" s="43">
        <v>571</v>
      </c>
      <c r="M531" s="43">
        <v>240</v>
      </c>
      <c r="N531" s="43">
        <v>169</v>
      </c>
      <c r="O531" s="44">
        <v>63</v>
      </c>
    </row>
    <row r="532" spans="1:16" ht="20.25" customHeight="1" x14ac:dyDescent="0.15">
      <c r="A532" s="323"/>
      <c r="B532" s="19" t="s">
        <v>119</v>
      </c>
      <c r="C532" s="78">
        <f t="shared" si="85"/>
        <v>5429</v>
      </c>
      <c r="D532" s="43">
        <v>49</v>
      </c>
      <c r="E532" s="43">
        <v>67</v>
      </c>
      <c r="F532" s="43">
        <v>234</v>
      </c>
      <c r="G532" s="43">
        <v>330</v>
      </c>
      <c r="H532" s="43">
        <v>656</v>
      </c>
      <c r="I532" s="43">
        <v>265</v>
      </c>
      <c r="J532" s="43">
        <v>607</v>
      </c>
      <c r="K532" s="43">
        <v>1586</v>
      </c>
      <c r="L532" s="43">
        <v>708</v>
      </c>
      <c r="M532" s="43">
        <v>424</v>
      </c>
      <c r="N532" s="43">
        <v>316</v>
      </c>
      <c r="O532" s="44">
        <v>187</v>
      </c>
    </row>
    <row r="533" spans="1:16" ht="20.25" customHeight="1" x14ac:dyDescent="0.15">
      <c r="A533" s="323"/>
      <c r="B533" s="19" t="s">
        <v>136</v>
      </c>
      <c r="C533" s="78">
        <f t="shared" si="85"/>
        <v>6007</v>
      </c>
      <c r="D533" s="43">
        <v>112</v>
      </c>
      <c r="E533" s="43">
        <v>52</v>
      </c>
      <c r="F533" s="43">
        <v>154</v>
      </c>
      <c r="G533" s="43">
        <v>462</v>
      </c>
      <c r="H533" s="43">
        <v>754</v>
      </c>
      <c r="I533" s="43">
        <v>301</v>
      </c>
      <c r="J533" s="43">
        <v>739</v>
      </c>
      <c r="K533" s="43">
        <v>1353</v>
      </c>
      <c r="L533" s="43">
        <v>845</v>
      </c>
      <c r="M533" s="43">
        <v>308</v>
      </c>
      <c r="N533" s="43">
        <v>676</v>
      </c>
      <c r="O533" s="44">
        <v>251</v>
      </c>
    </row>
    <row r="534" spans="1:16" ht="20.25" customHeight="1" x14ac:dyDescent="0.15">
      <c r="A534" s="323"/>
      <c r="B534" s="19" t="s">
        <v>149</v>
      </c>
      <c r="C534" s="78">
        <f t="shared" si="85"/>
        <v>6933</v>
      </c>
      <c r="D534" s="43">
        <v>226</v>
      </c>
      <c r="E534" s="43">
        <v>227</v>
      </c>
      <c r="F534" s="43">
        <v>36</v>
      </c>
      <c r="G534" s="43">
        <v>185</v>
      </c>
      <c r="H534" s="43">
        <v>0</v>
      </c>
      <c r="I534" s="43">
        <v>670</v>
      </c>
      <c r="J534" s="43">
        <v>784</v>
      </c>
      <c r="K534" s="43">
        <v>1941</v>
      </c>
      <c r="L534" s="43">
        <v>858</v>
      </c>
      <c r="M534" s="43">
        <v>783</v>
      </c>
      <c r="N534" s="43">
        <v>680</v>
      </c>
      <c r="O534" s="44">
        <v>543</v>
      </c>
    </row>
    <row r="535" spans="1:16" ht="20.25" customHeight="1" x14ac:dyDescent="0.15">
      <c r="A535" s="323"/>
      <c r="B535" s="19" t="s">
        <v>155</v>
      </c>
      <c r="C535" s="78">
        <f>SUM(D535:O535)</f>
        <v>9064</v>
      </c>
      <c r="D535" s="43">
        <v>380</v>
      </c>
      <c r="E535" s="43">
        <v>500</v>
      </c>
      <c r="F535" s="43">
        <v>449</v>
      </c>
      <c r="G535" s="43">
        <v>708</v>
      </c>
      <c r="H535" s="43">
        <v>897</v>
      </c>
      <c r="I535" s="43">
        <v>613</v>
      </c>
      <c r="J535" s="43">
        <v>1162</v>
      </c>
      <c r="K535" s="43">
        <v>1508</v>
      </c>
      <c r="L535" s="43">
        <v>760</v>
      </c>
      <c r="M535" s="43">
        <v>898</v>
      </c>
      <c r="N535" s="43">
        <v>600</v>
      </c>
      <c r="O535" s="44">
        <v>589</v>
      </c>
    </row>
    <row r="536" spans="1:16" ht="20.25" customHeight="1" x14ac:dyDescent="0.15">
      <c r="A536" s="323"/>
      <c r="B536" s="19" t="s">
        <v>161</v>
      </c>
      <c r="C536" s="78">
        <f>SUM(D536:O536)</f>
        <v>9969</v>
      </c>
      <c r="D536" s="43">
        <v>564</v>
      </c>
      <c r="E536" s="43">
        <v>494</v>
      </c>
      <c r="F536" s="43">
        <v>555</v>
      </c>
      <c r="G536" s="43">
        <v>918</v>
      </c>
      <c r="H536" s="43">
        <v>1088</v>
      </c>
      <c r="I536" s="43">
        <v>594</v>
      </c>
      <c r="J536" s="43">
        <v>941</v>
      </c>
      <c r="K536" s="43">
        <v>1714</v>
      </c>
      <c r="L536" s="43">
        <v>819</v>
      </c>
      <c r="M536" s="43">
        <v>987</v>
      </c>
      <c r="N536" s="43">
        <v>641</v>
      </c>
      <c r="O536" s="44">
        <v>654</v>
      </c>
    </row>
    <row r="537" spans="1:16" ht="20.25" customHeight="1" x14ac:dyDescent="0.15">
      <c r="A537" s="323"/>
      <c r="B537" s="19" t="s">
        <v>186</v>
      </c>
      <c r="C537" s="78">
        <f t="shared" ref="C537:C538" si="86">SUM(D537:O537)</f>
        <v>8896</v>
      </c>
      <c r="D537" s="224">
        <v>679</v>
      </c>
      <c r="E537" s="227">
        <v>416</v>
      </c>
      <c r="F537" s="227">
        <v>740</v>
      </c>
      <c r="G537" s="227">
        <v>772</v>
      </c>
      <c r="H537" s="227">
        <v>981</v>
      </c>
      <c r="I537" s="227">
        <v>640</v>
      </c>
      <c r="J537" s="227">
        <v>922</v>
      </c>
      <c r="K537" s="227">
        <v>1278</v>
      </c>
      <c r="L537" s="227">
        <v>593</v>
      </c>
      <c r="M537" s="224">
        <v>799</v>
      </c>
      <c r="N537" s="224">
        <v>372</v>
      </c>
      <c r="O537" s="225">
        <v>704</v>
      </c>
    </row>
    <row r="538" spans="1:16" ht="20.25" customHeight="1" x14ac:dyDescent="0.15">
      <c r="A538" s="323"/>
      <c r="B538" s="19" t="s">
        <v>187</v>
      </c>
      <c r="C538" s="78">
        <f t="shared" si="86"/>
        <v>8334</v>
      </c>
      <c r="D538" s="243">
        <v>516</v>
      </c>
      <c r="E538" s="260">
        <v>530</v>
      </c>
      <c r="F538" s="260">
        <v>543</v>
      </c>
      <c r="G538" s="260">
        <v>721</v>
      </c>
      <c r="H538" s="260">
        <v>859</v>
      </c>
      <c r="I538" s="260">
        <v>612</v>
      </c>
      <c r="J538" s="260">
        <v>731</v>
      </c>
      <c r="K538" s="260">
        <v>963</v>
      </c>
      <c r="L538" s="260">
        <v>705</v>
      </c>
      <c r="M538" s="243">
        <v>822</v>
      </c>
      <c r="N538" s="243">
        <v>723</v>
      </c>
      <c r="O538" s="244">
        <v>609</v>
      </c>
    </row>
    <row r="539" spans="1:16" ht="20.25" customHeight="1" thickBot="1" x14ac:dyDescent="0.2">
      <c r="A539" s="394"/>
      <c r="B539" s="7" t="s">
        <v>116</v>
      </c>
      <c r="C539" s="12">
        <f>C538/C537</f>
        <v>0.93682553956834536</v>
      </c>
      <c r="D539" s="12">
        <f t="shared" ref="D539:O539" si="87">D538/D537</f>
        <v>0.75994108983799702</v>
      </c>
      <c r="E539" s="12">
        <f t="shared" si="87"/>
        <v>1.2740384615384615</v>
      </c>
      <c r="F539" s="12">
        <f t="shared" si="87"/>
        <v>0.73378378378378384</v>
      </c>
      <c r="G539" s="12">
        <f t="shared" si="87"/>
        <v>0.93393782383419688</v>
      </c>
      <c r="H539" s="12">
        <f t="shared" si="87"/>
        <v>0.87563710499490321</v>
      </c>
      <c r="I539" s="12">
        <f t="shared" si="87"/>
        <v>0.95625000000000004</v>
      </c>
      <c r="J539" s="12">
        <f t="shared" si="87"/>
        <v>0.79284164859002171</v>
      </c>
      <c r="K539" s="12">
        <f t="shared" si="87"/>
        <v>0.75352112676056338</v>
      </c>
      <c r="L539" s="12">
        <f t="shared" si="87"/>
        <v>1.1888701517706577</v>
      </c>
      <c r="M539" s="12">
        <f t="shared" si="87"/>
        <v>1.0287859824780976</v>
      </c>
      <c r="N539" s="12">
        <f t="shared" si="87"/>
        <v>1.9435483870967742</v>
      </c>
      <c r="O539" s="13">
        <f t="shared" si="87"/>
        <v>0.86505681818181823</v>
      </c>
      <c r="P539" s="5"/>
    </row>
    <row r="540" spans="1:16" ht="20.25" customHeight="1" x14ac:dyDescent="0.15">
      <c r="A540" s="161" t="s">
        <v>103</v>
      </c>
      <c r="B540" s="160" t="s">
        <v>92</v>
      </c>
      <c r="C540" s="76">
        <f>SUM(D540:O540)</f>
        <v>5661</v>
      </c>
      <c r="D540" s="66">
        <v>0</v>
      </c>
      <c r="E540" s="66">
        <v>0</v>
      </c>
      <c r="F540" s="66">
        <v>511</v>
      </c>
      <c r="G540" s="66">
        <v>366</v>
      </c>
      <c r="H540" s="66">
        <v>518</v>
      </c>
      <c r="I540" s="66">
        <v>445</v>
      </c>
      <c r="J540" s="66">
        <v>355</v>
      </c>
      <c r="K540" s="66">
        <v>1861</v>
      </c>
      <c r="L540" s="66">
        <v>346</v>
      </c>
      <c r="M540" s="66">
        <v>553</v>
      </c>
      <c r="N540" s="66">
        <v>460</v>
      </c>
      <c r="O540" s="67">
        <v>246</v>
      </c>
      <c r="P540" s="5"/>
    </row>
    <row r="541" spans="1:16" ht="20.25" customHeight="1" x14ac:dyDescent="0.15">
      <c r="A541" s="161" t="s">
        <v>151</v>
      </c>
      <c r="B541" s="19" t="s">
        <v>115</v>
      </c>
      <c r="C541" s="78">
        <f>SUM(D541:O541)</f>
        <v>7433</v>
      </c>
      <c r="D541" s="43">
        <v>220</v>
      </c>
      <c r="E541" s="43">
        <v>203</v>
      </c>
      <c r="F541" s="43">
        <v>354</v>
      </c>
      <c r="G541" s="43">
        <v>392</v>
      </c>
      <c r="H541" s="43">
        <v>302</v>
      </c>
      <c r="I541" s="43">
        <v>236</v>
      </c>
      <c r="J541" s="43">
        <v>611</v>
      </c>
      <c r="K541" s="43">
        <v>3174</v>
      </c>
      <c r="L541" s="43">
        <v>1320</v>
      </c>
      <c r="M541" s="43">
        <v>243</v>
      </c>
      <c r="N541" s="43">
        <v>259</v>
      </c>
      <c r="O541" s="44">
        <v>119</v>
      </c>
      <c r="P541" s="5"/>
    </row>
    <row r="542" spans="1:16" ht="20.25" customHeight="1" x14ac:dyDescent="0.15">
      <c r="A542" s="161"/>
      <c r="B542" s="19" t="s">
        <v>119</v>
      </c>
      <c r="C542" s="78">
        <f>SUM(D542:O542)</f>
        <v>2126</v>
      </c>
      <c r="D542" s="45">
        <v>140</v>
      </c>
      <c r="E542" s="45">
        <v>133</v>
      </c>
      <c r="F542" s="45">
        <v>140</v>
      </c>
      <c r="G542" s="45">
        <v>221</v>
      </c>
      <c r="H542" s="45">
        <v>263</v>
      </c>
      <c r="I542" s="45">
        <v>209</v>
      </c>
      <c r="J542" s="45">
        <v>156</v>
      </c>
      <c r="K542" s="45">
        <v>283</v>
      </c>
      <c r="L542" s="45">
        <v>102</v>
      </c>
      <c r="M542" s="45">
        <v>148</v>
      </c>
      <c r="N542" s="45">
        <v>155</v>
      </c>
      <c r="O542" s="46">
        <v>176</v>
      </c>
      <c r="P542" s="5"/>
    </row>
    <row r="543" spans="1:16" ht="20.25" customHeight="1" x14ac:dyDescent="0.15">
      <c r="A543" s="161"/>
      <c r="B543" s="28" t="s">
        <v>136</v>
      </c>
      <c r="C543" s="78">
        <f>SUM(D543:O543)</f>
        <v>1956</v>
      </c>
      <c r="D543" s="45">
        <v>76</v>
      </c>
      <c r="E543" s="45">
        <v>114</v>
      </c>
      <c r="F543" s="45">
        <v>164</v>
      </c>
      <c r="G543" s="45">
        <v>190</v>
      </c>
      <c r="H543" s="45">
        <v>143</v>
      </c>
      <c r="I543" s="45">
        <v>155</v>
      </c>
      <c r="J543" s="45">
        <v>233</v>
      </c>
      <c r="K543" s="45">
        <v>881</v>
      </c>
      <c r="L543" s="45">
        <v>0</v>
      </c>
      <c r="M543" s="45">
        <v>0</v>
      </c>
      <c r="N543" s="45">
        <v>0</v>
      </c>
      <c r="O543" s="46">
        <v>0</v>
      </c>
      <c r="P543" s="5"/>
    </row>
    <row r="544" spans="1:16" ht="20.25" customHeight="1" thickBot="1" x14ac:dyDescent="0.2">
      <c r="A544" s="162"/>
      <c r="B544" s="7" t="s">
        <v>116</v>
      </c>
      <c r="C544" s="12">
        <f>C543/C542</f>
        <v>0.92003762935089373</v>
      </c>
      <c r="D544" s="12">
        <f t="shared" ref="D544:O544" si="88">D543/D542</f>
        <v>0.54285714285714282</v>
      </c>
      <c r="E544" s="12">
        <f t="shared" si="88"/>
        <v>0.8571428571428571</v>
      </c>
      <c r="F544" s="12">
        <f t="shared" si="88"/>
        <v>1.1714285714285715</v>
      </c>
      <c r="G544" s="12">
        <f t="shared" si="88"/>
        <v>0.85972850678733037</v>
      </c>
      <c r="H544" s="12">
        <f t="shared" si="88"/>
        <v>0.54372623574144485</v>
      </c>
      <c r="I544" s="12">
        <f t="shared" si="88"/>
        <v>0.74162679425837319</v>
      </c>
      <c r="J544" s="12">
        <f t="shared" si="88"/>
        <v>1.4935897435897436</v>
      </c>
      <c r="K544" s="12">
        <f t="shared" si="88"/>
        <v>3.1130742049469964</v>
      </c>
      <c r="L544" s="12">
        <f t="shared" si="88"/>
        <v>0</v>
      </c>
      <c r="M544" s="12">
        <f t="shared" si="88"/>
        <v>0</v>
      </c>
      <c r="N544" s="12">
        <f t="shared" si="88"/>
        <v>0</v>
      </c>
      <c r="O544" s="13">
        <f t="shared" si="88"/>
        <v>0</v>
      </c>
      <c r="P544" s="5"/>
    </row>
    <row r="545" spans="1:15" ht="20.25" customHeight="1" x14ac:dyDescent="0.15">
      <c r="A545" s="401" t="s">
        <v>34</v>
      </c>
      <c r="B545" s="155" t="s">
        <v>17</v>
      </c>
      <c r="C545" s="118">
        <f t="shared" ref="C545:C587" si="89">SUM(D545:O545)</f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20">
        <v>0</v>
      </c>
    </row>
    <row r="546" spans="1:15" ht="20.25" customHeight="1" thickBot="1" x14ac:dyDescent="0.2">
      <c r="A546" s="401"/>
      <c r="B546" s="28" t="s">
        <v>18</v>
      </c>
      <c r="C546" s="80">
        <f t="shared" si="89"/>
        <v>5000</v>
      </c>
      <c r="D546" s="123">
        <v>0</v>
      </c>
      <c r="E546" s="123">
        <v>0</v>
      </c>
      <c r="F546" s="123">
        <v>0</v>
      </c>
      <c r="G546" s="123">
        <v>0</v>
      </c>
      <c r="H546" s="123">
        <v>0</v>
      </c>
      <c r="I546" s="123">
        <v>0</v>
      </c>
      <c r="J546" s="123">
        <v>5000</v>
      </c>
      <c r="K546" s="123">
        <v>0</v>
      </c>
      <c r="L546" s="123">
        <v>0</v>
      </c>
      <c r="M546" s="123">
        <v>0</v>
      </c>
      <c r="N546" s="123">
        <v>0</v>
      </c>
      <c r="O546" s="124">
        <v>0</v>
      </c>
    </row>
    <row r="547" spans="1:15" ht="20.25" customHeight="1" thickBot="1" x14ac:dyDescent="0.2">
      <c r="A547" s="163" t="s">
        <v>35</v>
      </c>
      <c r="B547" s="157" t="s">
        <v>19</v>
      </c>
      <c r="C547" s="141">
        <f t="shared" si="89"/>
        <v>16220</v>
      </c>
      <c r="D547" s="142">
        <v>0</v>
      </c>
      <c r="E547" s="142">
        <v>0</v>
      </c>
      <c r="F547" s="142">
        <v>0</v>
      </c>
      <c r="G547" s="142">
        <v>0</v>
      </c>
      <c r="H547" s="142">
        <v>0</v>
      </c>
      <c r="I547" s="142">
        <v>0</v>
      </c>
      <c r="J547" s="142">
        <v>16220</v>
      </c>
      <c r="K547" s="142">
        <v>0</v>
      </c>
      <c r="L547" s="142">
        <v>0</v>
      </c>
      <c r="M547" s="142">
        <v>0</v>
      </c>
      <c r="N547" s="142">
        <v>0</v>
      </c>
      <c r="O547" s="143">
        <v>0</v>
      </c>
    </row>
    <row r="548" spans="1:15" ht="20.25" customHeight="1" thickBot="1" x14ac:dyDescent="0.2">
      <c r="A548" s="163" t="s">
        <v>67</v>
      </c>
      <c r="B548" s="157" t="s">
        <v>63</v>
      </c>
      <c r="C548" s="141">
        <f t="shared" si="89"/>
        <v>500</v>
      </c>
      <c r="D548" s="142">
        <v>0</v>
      </c>
      <c r="E548" s="142">
        <v>0</v>
      </c>
      <c r="F548" s="142">
        <v>0</v>
      </c>
      <c r="G548" s="142">
        <v>0</v>
      </c>
      <c r="H548" s="142">
        <v>0</v>
      </c>
      <c r="I548" s="142">
        <v>0</v>
      </c>
      <c r="J548" s="142">
        <v>0</v>
      </c>
      <c r="K548" s="142">
        <v>0</v>
      </c>
      <c r="L548" s="142">
        <v>0</v>
      </c>
      <c r="M548" s="142">
        <v>0</v>
      </c>
      <c r="N548" s="142">
        <v>500</v>
      </c>
      <c r="O548" s="143">
        <v>0</v>
      </c>
    </row>
    <row r="549" spans="1:15" ht="20.25" customHeight="1" x14ac:dyDescent="0.15">
      <c r="A549" s="319" t="s">
        <v>36</v>
      </c>
      <c r="B549" s="164" t="s">
        <v>17</v>
      </c>
      <c r="C549" s="126">
        <f t="shared" si="89"/>
        <v>27625</v>
      </c>
      <c r="D549" s="127">
        <v>192</v>
      </c>
      <c r="E549" s="127">
        <v>313</v>
      </c>
      <c r="F549" s="127">
        <v>858</v>
      </c>
      <c r="G549" s="127">
        <v>3343</v>
      </c>
      <c r="H549" s="127">
        <v>4253</v>
      </c>
      <c r="I549" s="127">
        <v>2650</v>
      </c>
      <c r="J549" s="127">
        <v>3135</v>
      </c>
      <c r="K549" s="127">
        <v>4834</v>
      </c>
      <c r="L549" s="127">
        <v>2111</v>
      </c>
      <c r="M549" s="127">
        <v>3913</v>
      </c>
      <c r="N549" s="127">
        <v>1682</v>
      </c>
      <c r="O549" s="128">
        <v>341</v>
      </c>
    </row>
    <row r="550" spans="1:15" ht="20.25" customHeight="1" x14ac:dyDescent="0.15">
      <c r="A550" s="320"/>
      <c r="B550" s="3" t="s">
        <v>18</v>
      </c>
      <c r="C550" s="78">
        <f t="shared" si="89"/>
        <v>21942</v>
      </c>
      <c r="D550" s="121">
        <v>347</v>
      </c>
      <c r="E550" s="121">
        <v>348</v>
      </c>
      <c r="F550" s="121">
        <v>945</v>
      </c>
      <c r="G550" s="121">
        <v>1925</v>
      </c>
      <c r="H550" s="121">
        <v>3062</v>
      </c>
      <c r="I550" s="121">
        <v>1332</v>
      </c>
      <c r="J550" s="121">
        <v>3087</v>
      </c>
      <c r="K550" s="121">
        <v>4441</v>
      </c>
      <c r="L550" s="121">
        <v>2060</v>
      </c>
      <c r="M550" s="121">
        <v>2588</v>
      </c>
      <c r="N550" s="121">
        <v>1436</v>
      </c>
      <c r="O550" s="122">
        <v>371</v>
      </c>
    </row>
    <row r="551" spans="1:15" ht="20.25" customHeight="1" x14ac:dyDescent="0.15">
      <c r="A551" s="320"/>
      <c r="B551" s="3" t="s">
        <v>19</v>
      </c>
      <c r="C551" s="78">
        <f t="shared" si="89"/>
        <v>20704</v>
      </c>
      <c r="D551" s="121">
        <v>640</v>
      </c>
      <c r="E551" s="121">
        <v>475</v>
      </c>
      <c r="F551" s="121">
        <v>727</v>
      </c>
      <c r="G551" s="121">
        <v>1796</v>
      </c>
      <c r="H551" s="121">
        <v>2585</v>
      </c>
      <c r="I551" s="121">
        <v>1311</v>
      </c>
      <c r="J551" s="121">
        <v>2632</v>
      </c>
      <c r="K551" s="121">
        <v>4515</v>
      </c>
      <c r="L551" s="121">
        <v>2069</v>
      </c>
      <c r="M551" s="121">
        <v>2255</v>
      </c>
      <c r="N551" s="121">
        <v>1267</v>
      </c>
      <c r="O551" s="122">
        <v>432</v>
      </c>
    </row>
    <row r="552" spans="1:15" ht="20.25" customHeight="1" x14ac:dyDescent="0.15">
      <c r="A552" s="320"/>
      <c r="B552" s="3" t="s">
        <v>59</v>
      </c>
      <c r="C552" s="78">
        <f t="shared" si="89"/>
        <v>21129</v>
      </c>
      <c r="D552" s="121">
        <v>380</v>
      </c>
      <c r="E552" s="121">
        <v>246</v>
      </c>
      <c r="F552" s="121">
        <v>839</v>
      </c>
      <c r="G552" s="121">
        <v>2352</v>
      </c>
      <c r="H552" s="121">
        <v>2444</v>
      </c>
      <c r="I552" s="121">
        <v>1087</v>
      </c>
      <c r="J552" s="121">
        <v>3104</v>
      </c>
      <c r="K552" s="121">
        <v>4638</v>
      </c>
      <c r="L552" s="121">
        <v>2084</v>
      </c>
      <c r="M552" s="121">
        <v>2624</v>
      </c>
      <c r="N552" s="121">
        <v>999</v>
      </c>
      <c r="O552" s="122">
        <v>332</v>
      </c>
    </row>
    <row r="553" spans="1:15" ht="20.25" customHeight="1" x14ac:dyDescent="0.15">
      <c r="A553" s="320"/>
      <c r="B553" s="3" t="s">
        <v>66</v>
      </c>
      <c r="C553" s="78">
        <f t="shared" si="89"/>
        <v>16759</v>
      </c>
      <c r="D553" s="121">
        <v>290</v>
      </c>
      <c r="E553" s="121">
        <v>422</v>
      </c>
      <c r="F553" s="121">
        <v>840</v>
      </c>
      <c r="G553" s="121">
        <v>2533</v>
      </c>
      <c r="H553" s="121">
        <v>2874</v>
      </c>
      <c r="I553" s="121">
        <v>903</v>
      </c>
      <c r="J553" s="121">
        <v>1395</v>
      </c>
      <c r="K553" s="121">
        <v>3191</v>
      </c>
      <c r="L553" s="121">
        <v>1672</v>
      </c>
      <c r="M553" s="121">
        <v>1690</v>
      </c>
      <c r="N553" s="121">
        <v>849</v>
      </c>
      <c r="O553" s="122">
        <v>100</v>
      </c>
    </row>
    <row r="554" spans="1:15" ht="20.25" customHeight="1" x14ac:dyDescent="0.15">
      <c r="A554" s="320"/>
      <c r="B554" s="3" t="s">
        <v>69</v>
      </c>
      <c r="C554" s="78">
        <f t="shared" si="89"/>
        <v>13547</v>
      </c>
      <c r="D554" s="43">
        <v>241</v>
      </c>
      <c r="E554" s="43">
        <v>57</v>
      </c>
      <c r="F554" s="43">
        <v>358</v>
      </c>
      <c r="G554" s="43">
        <v>902</v>
      </c>
      <c r="H554" s="43">
        <v>1893</v>
      </c>
      <c r="I554" s="43">
        <v>956</v>
      </c>
      <c r="J554" s="43">
        <v>2200</v>
      </c>
      <c r="K554" s="43">
        <v>2983</v>
      </c>
      <c r="L554" s="43">
        <v>1425</v>
      </c>
      <c r="M554" s="43">
        <v>1395</v>
      </c>
      <c r="N554" s="43">
        <v>1020</v>
      </c>
      <c r="O554" s="44">
        <v>117</v>
      </c>
    </row>
    <row r="555" spans="1:15" ht="20.25" customHeight="1" thickBot="1" x14ac:dyDescent="0.2">
      <c r="A555" s="320"/>
      <c r="B555" s="3" t="s">
        <v>72</v>
      </c>
      <c r="C555" s="78">
        <f t="shared" si="89"/>
        <v>351</v>
      </c>
      <c r="D555" s="43">
        <v>141</v>
      </c>
      <c r="E555" s="43">
        <v>210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4">
        <v>0</v>
      </c>
    </row>
    <row r="556" spans="1:15" ht="20.25" customHeight="1" x14ac:dyDescent="0.15">
      <c r="A556" s="319" t="s">
        <v>37</v>
      </c>
      <c r="B556" s="164" t="s">
        <v>17</v>
      </c>
      <c r="C556" s="126">
        <f t="shared" si="89"/>
        <v>9890</v>
      </c>
      <c r="D556" s="127">
        <v>546</v>
      </c>
      <c r="E556" s="127">
        <v>473</v>
      </c>
      <c r="F556" s="127">
        <v>589</v>
      </c>
      <c r="G556" s="127">
        <v>954</v>
      </c>
      <c r="H556" s="127">
        <v>1770</v>
      </c>
      <c r="I556" s="127">
        <v>880</v>
      </c>
      <c r="J556" s="127">
        <v>907</v>
      </c>
      <c r="K556" s="127">
        <v>904</v>
      </c>
      <c r="L556" s="127">
        <v>732</v>
      </c>
      <c r="M556" s="127">
        <v>1344</v>
      </c>
      <c r="N556" s="127">
        <v>610</v>
      </c>
      <c r="O556" s="128">
        <v>181</v>
      </c>
    </row>
    <row r="557" spans="1:15" ht="20.25" customHeight="1" x14ac:dyDescent="0.15">
      <c r="A557" s="320"/>
      <c r="B557" s="3" t="s">
        <v>18</v>
      </c>
      <c r="C557" s="78">
        <f t="shared" si="89"/>
        <v>9116</v>
      </c>
      <c r="D557" s="121">
        <v>204</v>
      </c>
      <c r="E557" s="121">
        <v>171</v>
      </c>
      <c r="F557" s="121">
        <v>469</v>
      </c>
      <c r="G557" s="121">
        <v>954</v>
      </c>
      <c r="H557" s="121">
        <v>1770</v>
      </c>
      <c r="I557" s="121">
        <v>880</v>
      </c>
      <c r="J557" s="121">
        <v>907</v>
      </c>
      <c r="K557" s="121">
        <v>904</v>
      </c>
      <c r="L557" s="121">
        <v>732</v>
      </c>
      <c r="M557" s="121">
        <v>1334</v>
      </c>
      <c r="N557" s="121">
        <v>610</v>
      </c>
      <c r="O557" s="122">
        <v>181</v>
      </c>
    </row>
    <row r="558" spans="1:15" ht="20.25" customHeight="1" x14ac:dyDescent="0.15">
      <c r="A558" s="320"/>
      <c r="B558" s="3" t="s">
        <v>19</v>
      </c>
      <c r="C558" s="78">
        <f t="shared" si="89"/>
        <v>8490</v>
      </c>
      <c r="D558" s="121">
        <v>304</v>
      </c>
      <c r="E558" s="121">
        <v>386</v>
      </c>
      <c r="F558" s="121">
        <v>405</v>
      </c>
      <c r="G558" s="121">
        <v>799</v>
      </c>
      <c r="H558" s="121">
        <v>1508</v>
      </c>
      <c r="I558" s="121">
        <v>772</v>
      </c>
      <c r="J558" s="121">
        <v>807</v>
      </c>
      <c r="K558" s="121">
        <v>685</v>
      </c>
      <c r="L558" s="121">
        <v>505</v>
      </c>
      <c r="M558" s="121">
        <v>1552</v>
      </c>
      <c r="N558" s="121">
        <v>562</v>
      </c>
      <c r="O558" s="122">
        <v>205</v>
      </c>
    </row>
    <row r="559" spans="1:15" ht="20.25" customHeight="1" x14ac:dyDescent="0.15">
      <c r="A559" s="320"/>
      <c r="B559" s="3" t="s">
        <v>59</v>
      </c>
      <c r="C559" s="78">
        <f t="shared" si="89"/>
        <v>5506</v>
      </c>
      <c r="D559" s="121">
        <v>203</v>
      </c>
      <c r="E559" s="121">
        <v>240</v>
      </c>
      <c r="F559" s="121">
        <v>282</v>
      </c>
      <c r="G559" s="121">
        <v>385</v>
      </c>
      <c r="H559" s="121">
        <v>614</v>
      </c>
      <c r="I559" s="121">
        <v>446</v>
      </c>
      <c r="J559" s="121">
        <v>387</v>
      </c>
      <c r="K559" s="121">
        <v>715</v>
      </c>
      <c r="L559" s="121">
        <v>494</v>
      </c>
      <c r="M559" s="121">
        <v>928</v>
      </c>
      <c r="N559" s="121">
        <v>592</v>
      </c>
      <c r="O559" s="122">
        <v>220</v>
      </c>
    </row>
    <row r="560" spans="1:15" ht="20.25" customHeight="1" x14ac:dyDescent="0.15">
      <c r="A560" s="320"/>
      <c r="B560" s="3" t="s">
        <v>63</v>
      </c>
      <c r="C560" s="78">
        <f t="shared" si="89"/>
        <v>6061</v>
      </c>
      <c r="D560" s="121">
        <v>190</v>
      </c>
      <c r="E560" s="121">
        <v>199</v>
      </c>
      <c r="F560" s="121">
        <v>310</v>
      </c>
      <c r="G560" s="121">
        <v>417</v>
      </c>
      <c r="H560" s="121">
        <v>864</v>
      </c>
      <c r="I560" s="121">
        <v>546</v>
      </c>
      <c r="J560" s="121">
        <v>902</v>
      </c>
      <c r="K560" s="121">
        <v>729</v>
      </c>
      <c r="L560" s="121">
        <v>559</v>
      </c>
      <c r="M560" s="121">
        <v>506</v>
      </c>
      <c r="N560" s="121">
        <v>561</v>
      </c>
      <c r="O560" s="122">
        <v>278</v>
      </c>
    </row>
    <row r="561" spans="1:15" ht="20.25" customHeight="1" x14ac:dyDescent="0.15">
      <c r="A561" s="320"/>
      <c r="B561" s="3" t="s">
        <v>70</v>
      </c>
      <c r="C561" s="78">
        <f t="shared" si="89"/>
        <v>5022</v>
      </c>
      <c r="D561" s="43">
        <v>179</v>
      </c>
      <c r="E561" s="43">
        <v>212</v>
      </c>
      <c r="F561" s="43">
        <v>434</v>
      </c>
      <c r="G561" s="43">
        <v>293</v>
      </c>
      <c r="H561" s="43">
        <v>614</v>
      </c>
      <c r="I561" s="43">
        <v>380</v>
      </c>
      <c r="J561" s="43">
        <v>560</v>
      </c>
      <c r="K561" s="43">
        <v>576</v>
      </c>
      <c r="L561" s="43">
        <v>252</v>
      </c>
      <c r="M561" s="43">
        <v>845</v>
      </c>
      <c r="N561" s="43">
        <v>483</v>
      </c>
      <c r="O561" s="44">
        <v>194</v>
      </c>
    </row>
    <row r="562" spans="1:15" ht="20.25" customHeight="1" thickBot="1" x14ac:dyDescent="0.2">
      <c r="A562" s="320"/>
      <c r="B562" s="3" t="s">
        <v>72</v>
      </c>
      <c r="C562" s="78">
        <f t="shared" si="89"/>
        <v>120</v>
      </c>
      <c r="D562" s="43">
        <v>120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4">
        <v>0</v>
      </c>
    </row>
    <row r="563" spans="1:15" ht="20.25" customHeight="1" x14ac:dyDescent="0.15">
      <c r="A563" s="319" t="s">
        <v>38</v>
      </c>
      <c r="B563" s="164" t="s">
        <v>17</v>
      </c>
      <c r="C563" s="126">
        <f t="shared" si="89"/>
        <v>2355</v>
      </c>
      <c r="D563" s="127">
        <v>51</v>
      </c>
      <c r="E563" s="127">
        <v>34</v>
      </c>
      <c r="F563" s="127">
        <v>96</v>
      </c>
      <c r="G563" s="127">
        <v>156</v>
      </c>
      <c r="H563" s="127">
        <v>397</v>
      </c>
      <c r="I563" s="127">
        <v>212</v>
      </c>
      <c r="J563" s="127">
        <v>239</v>
      </c>
      <c r="K563" s="127">
        <v>275</v>
      </c>
      <c r="L563" s="127">
        <v>281</v>
      </c>
      <c r="M563" s="127">
        <v>270</v>
      </c>
      <c r="N563" s="127">
        <v>218</v>
      </c>
      <c r="O563" s="128">
        <v>126</v>
      </c>
    </row>
    <row r="564" spans="1:15" ht="20.25" customHeight="1" x14ac:dyDescent="0.15">
      <c r="A564" s="320"/>
      <c r="B564" s="3" t="s">
        <v>18</v>
      </c>
      <c r="C564" s="78">
        <f t="shared" si="89"/>
        <v>2493</v>
      </c>
      <c r="D564" s="121">
        <v>178</v>
      </c>
      <c r="E564" s="121">
        <v>115</v>
      </c>
      <c r="F564" s="121">
        <v>210</v>
      </c>
      <c r="G564" s="121">
        <v>163</v>
      </c>
      <c r="H564" s="121">
        <v>204</v>
      </c>
      <c r="I564" s="121">
        <v>197</v>
      </c>
      <c r="J564" s="121">
        <v>301</v>
      </c>
      <c r="K564" s="121">
        <v>214</v>
      </c>
      <c r="L564" s="121">
        <v>198</v>
      </c>
      <c r="M564" s="121">
        <v>277</v>
      </c>
      <c r="N564" s="121">
        <v>249</v>
      </c>
      <c r="O564" s="122">
        <v>187</v>
      </c>
    </row>
    <row r="565" spans="1:15" ht="20.25" customHeight="1" x14ac:dyDescent="0.15">
      <c r="A565" s="320"/>
      <c r="B565" s="3" t="s">
        <v>19</v>
      </c>
      <c r="C565" s="78">
        <f t="shared" si="89"/>
        <v>2312</v>
      </c>
      <c r="D565" s="121">
        <v>146</v>
      </c>
      <c r="E565" s="121">
        <v>226</v>
      </c>
      <c r="F565" s="121">
        <v>205</v>
      </c>
      <c r="G565" s="121">
        <v>191</v>
      </c>
      <c r="H565" s="121">
        <v>290</v>
      </c>
      <c r="I565" s="121">
        <v>189</v>
      </c>
      <c r="J565" s="121">
        <v>214</v>
      </c>
      <c r="K565" s="121">
        <v>270</v>
      </c>
      <c r="L565" s="121">
        <v>167</v>
      </c>
      <c r="M565" s="121">
        <v>282</v>
      </c>
      <c r="N565" s="121">
        <v>86</v>
      </c>
      <c r="O565" s="122">
        <v>46</v>
      </c>
    </row>
    <row r="566" spans="1:15" ht="20.25" customHeight="1" x14ac:dyDescent="0.15">
      <c r="A566" s="320"/>
      <c r="B566" s="3" t="s">
        <v>59</v>
      </c>
      <c r="C566" s="78">
        <f t="shared" si="89"/>
        <v>1379</v>
      </c>
      <c r="D566" s="121">
        <v>39</v>
      </c>
      <c r="E566" s="121">
        <v>26</v>
      </c>
      <c r="F566" s="121">
        <v>85</v>
      </c>
      <c r="G566" s="121">
        <v>145</v>
      </c>
      <c r="H566" s="121">
        <v>140</v>
      </c>
      <c r="I566" s="121">
        <v>128</v>
      </c>
      <c r="J566" s="121">
        <v>137</v>
      </c>
      <c r="K566" s="121">
        <v>160</v>
      </c>
      <c r="L566" s="121">
        <v>182</v>
      </c>
      <c r="M566" s="121">
        <v>196</v>
      </c>
      <c r="N566" s="121">
        <v>93</v>
      </c>
      <c r="O566" s="122">
        <v>48</v>
      </c>
    </row>
    <row r="567" spans="1:15" ht="20.25" customHeight="1" x14ac:dyDescent="0.15">
      <c r="A567" s="320"/>
      <c r="B567" s="3" t="s">
        <v>63</v>
      </c>
      <c r="C567" s="78">
        <f t="shared" si="89"/>
        <v>1890</v>
      </c>
      <c r="D567" s="121">
        <v>40</v>
      </c>
      <c r="E567" s="121">
        <v>70</v>
      </c>
      <c r="F567" s="121">
        <v>82</v>
      </c>
      <c r="G567" s="121">
        <v>147</v>
      </c>
      <c r="H567" s="121">
        <v>354</v>
      </c>
      <c r="I567" s="121">
        <v>210</v>
      </c>
      <c r="J567" s="121">
        <v>221</v>
      </c>
      <c r="K567" s="121">
        <v>234</v>
      </c>
      <c r="L567" s="121">
        <v>231</v>
      </c>
      <c r="M567" s="121">
        <v>155</v>
      </c>
      <c r="N567" s="121">
        <v>77</v>
      </c>
      <c r="O567" s="122">
        <v>69</v>
      </c>
    </row>
    <row r="568" spans="1:15" ht="20.25" customHeight="1" x14ac:dyDescent="0.15">
      <c r="A568" s="320"/>
      <c r="B568" s="3" t="s">
        <v>70</v>
      </c>
      <c r="C568" s="78">
        <f t="shared" si="89"/>
        <v>1604</v>
      </c>
      <c r="D568" s="43">
        <v>72</v>
      </c>
      <c r="E568" s="43">
        <v>53</v>
      </c>
      <c r="F568" s="43">
        <v>67</v>
      </c>
      <c r="G568" s="43">
        <v>140</v>
      </c>
      <c r="H568" s="43">
        <v>158</v>
      </c>
      <c r="I568" s="43">
        <v>196</v>
      </c>
      <c r="J568" s="43">
        <v>169</v>
      </c>
      <c r="K568" s="43">
        <v>227</v>
      </c>
      <c r="L568" s="43">
        <v>132</v>
      </c>
      <c r="M568" s="43">
        <v>154</v>
      </c>
      <c r="N568" s="43">
        <v>183</v>
      </c>
      <c r="O568" s="44">
        <v>53</v>
      </c>
    </row>
    <row r="569" spans="1:15" ht="20.25" customHeight="1" thickBot="1" x14ac:dyDescent="0.2">
      <c r="A569" s="320"/>
      <c r="B569" s="168" t="s">
        <v>72</v>
      </c>
      <c r="C569" s="80">
        <f t="shared" si="89"/>
        <v>158</v>
      </c>
      <c r="D569" s="45">
        <v>39</v>
      </c>
      <c r="E569" s="45">
        <v>119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6">
        <v>0</v>
      </c>
    </row>
    <row r="570" spans="1:15" ht="20.25" customHeight="1" x14ac:dyDescent="0.15">
      <c r="A570" s="300" t="s">
        <v>152</v>
      </c>
      <c r="B570" s="164" t="s">
        <v>17</v>
      </c>
      <c r="C570" s="126">
        <f t="shared" si="89"/>
        <v>19167</v>
      </c>
      <c r="D570" s="127">
        <v>782</v>
      </c>
      <c r="E570" s="127">
        <v>958</v>
      </c>
      <c r="F570" s="127">
        <v>1274</v>
      </c>
      <c r="G570" s="127">
        <v>1097</v>
      </c>
      <c r="H570" s="127">
        <v>1852</v>
      </c>
      <c r="I570" s="127">
        <v>1516</v>
      </c>
      <c r="J570" s="127">
        <v>2522</v>
      </c>
      <c r="K570" s="127">
        <v>1505</v>
      </c>
      <c r="L570" s="127">
        <v>1311</v>
      </c>
      <c r="M570" s="127">
        <v>3606</v>
      </c>
      <c r="N570" s="127">
        <v>1929</v>
      </c>
      <c r="O570" s="128">
        <v>815</v>
      </c>
    </row>
    <row r="571" spans="1:15" ht="20.25" customHeight="1" x14ac:dyDescent="0.15">
      <c r="A571" s="397"/>
      <c r="B571" s="3" t="s">
        <v>18</v>
      </c>
      <c r="C571" s="78">
        <f t="shared" si="89"/>
        <v>16696</v>
      </c>
      <c r="D571" s="121">
        <v>831</v>
      </c>
      <c r="E571" s="121">
        <v>977</v>
      </c>
      <c r="F571" s="121">
        <v>1301</v>
      </c>
      <c r="G571" s="121">
        <v>1378</v>
      </c>
      <c r="H571" s="121">
        <v>1542</v>
      </c>
      <c r="I571" s="121">
        <v>1332</v>
      </c>
      <c r="J571" s="121">
        <v>1954</v>
      </c>
      <c r="K571" s="121">
        <v>1903</v>
      </c>
      <c r="L571" s="121">
        <v>1532</v>
      </c>
      <c r="M571" s="121">
        <v>1703</v>
      </c>
      <c r="N571" s="121">
        <v>1463</v>
      </c>
      <c r="O571" s="122">
        <v>780</v>
      </c>
    </row>
    <row r="572" spans="1:15" ht="20.25" customHeight="1" x14ac:dyDescent="0.15">
      <c r="A572" s="397"/>
      <c r="B572" s="3" t="s">
        <v>19</v>
      </c>
      <c r="C572" s="78">
        <f t="shared" si="89"/>
        <v>17366</v>
      </c>
      <c r="D572" s="121">
        <v>783</v>
      </c>
      <c r="E572" s="121">
        <v>984</v>
      </c>
      <c r="F572" s="121">
        <v>840</v>
      </c>
      <c r="G572" s="121">
        <v>1841</v>
      </c>
      <c r="H572" s="121">
        <v>3964</v>
      </c>
      <c r="I572" s="121">
        <v>1337</v>
      </c>
      <c r="J572" s="121">
        <v>1230</v>
      </c>
      <c r="K572" s="121">
        <v>1370</v>
      </c>
      <c r="L572" s="121">
        <v>1014</v>
      </c>
      <c r="M572" s="121">
        <v>2492</v>
      </c>
      <c r="N572" s="121">
        <v>1040</v>
      </c>
      <c r="O572" s="122">
        <v>471</v>
      </c>
    </row>
    <row r="573" spans="1:15" ht="20.25" customHeight="1" x14ac:dyDescent="0.15">
      <c r="A573" s="397"/>
      <c r="B573" s="3" t="s">
        <v>59</v>
      </c>
      <c r="C573" s="78">
        <f t="shared" si="89"/>
        <v>12012</v>
      </c>
      <c r="D573" s="121">
        <v>497</v>
      </c>
      <c r="E573" s="121">
        <v>701</v>
      </c>
      <c r="F573" s="121">
        <v>779</v>
      </c>
      <c r="G573" s="121">
        <v>671</v>
      </c>
      <c r="H573" s="121">
        <v>952</v>
      </c>
      <c r="I573" s="121">
        <v>840</v>
      </c>
      <c r="J573" s="121">
        <v>1481</v>
      </c>
      <c r="K573" s="121">
        <v>949</v>
      </c>
      <c r="L573" s="121">
        <v>738</v>
      </c>
      <c r="M573" s="121">
        <v>2647</v>
      </c>
      <c r="N573" s="121">
        <v>1189</v>
      </c>
      <c r="O573" s="122">
        <v>568</v>
      </c>
    </row>
    <row r="574" spans="1:15" ht="20.25" customHeight="1" x14ac:dyDescent="0.15">
      <c r="A574" s="397"/>
      <c r="B574" s="3" t="s">
        <v>63</v>
      </c>
      <c r="C574" s="78">
        <f t="shared" si="89"/>
        <v>10619</v>
      </c>
      <c r="D574" s="121">
        <v>445</v>
      </c>
      <c r="E574" s="121">
        <v>610</v>
      </c>
      <c r="F574" s="121">
        <v>615</v>
      </c>
      <c r="G574" s="121">
        <v>560</v>
      </c>
      <c r="H574" s="121">
        <v>991</v>
      </c>
      <c r="I574" s="121">
        <v>1060</v>
      </c>
      <c r="J574" s="121">
        <v>1283</v>
      </c>
      <c r="K574" s="121">
        <v>922</v>
      </c>
      <c r="L574" s="121">
        <v>944</v>
      </c>
      <c r="M574" s="121">
        <v>1561</v>
      </c>
      <c r="N574" s="121">
        <v>1033</v>
      </c>
      <c r="O574" s="122">
        <v>595</v>
      </c>
    </row>
    <row r="575" spans="1:15" ht="20.25" customHeight="1" x14ac:dyDescent="0.15">
      <c r="A575" s="397"/>
      <c r="B575" s="3" t="s">
        <v>70</v>
      </c>
      <c r="C575" s="78">
        <f t="shared" si="89"/>
        <v>8127</v>
      </c>
      <c r="D575" s="43">
        <v>381</v>
      </c>
      <c r="E575" s="43">
        <v>571</v>
      </c>
      <c r="F575" s="43">
        <v>1053</v>
      </c>
      <c r="G575" s="43">
        <v>466</v>
      </c>
      <c r="H575" s="43">
        <v>759</v>
      </c>
      <c r="I575" s="43">
        <v>649</v>
      </c>
      <c r="J575" s="43">
        <v>784</v>
      </c>
      <c r="K575" s="43">
        <v>824</v>
      </c>
      <c r="L575" s="43">
        <v>474</v>
      </c>
      <c r="M575" s="43">
        <v>1024</v>
      </c>
      <c r="N575" s="43">
        <v>828</v>
      </c>
      <c r="O575" s="44">
        <v>314</v>
      </c>
    </row>
    <row r="576" spans="1:15" ht="20.25" customHeight="1" x14ac:dyDescent="0.15">
      <c r="A576" s="397"/>
      <c r="B576" s="3" t="s">
        <v>72</v>
      </c>
      <c r="C576" s="78">
        <f t="shared" si="89"/>
        <v>1009</v>
      </c>
      <c r="D576" s="43">
        <v>206</v>
      </c>
      <c r="E576" s="43">
        <v>572</v>
      </c>
      <c r="F576" s="43">
        <v>231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4">
        <v>0</v>
      </c>
    </row>
    <row r="577" spans="1:15" ht="20.25" customHeight="1" x14ac:dyDescent="0.15">
      <c r="A577" s="397"/>
      <c r="B577" s="3" t="s">
        <v>149</v>
      </c>
      <c r="C577" s="78">
        <f t="shared" si="89"/>
        <v>14463</v>
      </c>
      <c r="D577" s="43">
        <v>0</v>
      </c>
      <c r="E577" s="43">
        <v>0</v>
      </c>
      <c r="F577" s="43">
        <v>0</v>
      </c>
      <c r="G577" s="43">
        <v>0</v>
      </c>
      <c r="H577" s="43">
        <v>2116</v>
      </c>
      <c r="I577" s="43">
        <v>3325</v>
      </c>
      <c r="J577" s="43">
        <v>1770</v>
      </c>
      <c r="K577" s="43">
        <v>2687</v>
      </c>
      <c r="L577" s="43">
        <v>1444</v>
      </c>
      <c r="M577" s="43">
        <v>1208</v>
      </c>
      <c r="N577" s="43">
        <v>1332</v>
      </c>
      <c r="O577" s="44">
        <v>581</v>
      </c>
    </row>
    <row r="578" spans="1:15" ht="20.25" customHeight="1" x14ac:dyDescent="0.15">
      <c r="A578" s="397"/>
      <c r="B578" s="3" t="s">
        <v>157</v>
      </c>
      <c r="C578" s="78">
        <f t="shared" si="89"/>
        <v>21224</v>
      </c>
      <c r="D578" s="43">
        <v>721</v>
      </c>
      <c r="E578" s="43">
        <v>1367</v>
      </c>
      <c r="F578" s="43">
        <v>1297</v>
      </c>
      <c r="G578" s="43">
        <v>1876</v>
      </c>
      <c r="H578" s="43">
        <v>3794</v>
      </c>
      <c r="I578" s="43">
        <v>2302</v>
      </c>
      <c r="J578" s="43">
        <v>2078</v>
      </c>
      <c r="K578" s="43">
        <v>2597</v>
      </c>
      <c r="L578" s="43">
        <v>1773</v>
      </c>
      <c r="M578" s="43">
        <v>1483</v>
      </c>
      <c r="N578" s="43">
        <v>1327</v>
      </c>
      <c r="O578" s="44">
        <v>609</v>
      </c>
    </row>
    <row r="579" spans="1:15" ht="20.25" customHeight="1" x14ac:dyDescent="0.15">
      <c r="A579" s="397"/>
      <c r="B579" s="3" t="s">
        <v>161</v>
      </c>
      <c r="C579" s="78">
        <f t="shared" si="89"/>
        <v>25049</v>
      </c>
      <c r="D579" s="43">
        <v>1271</v>
      </c>
      <c r="E579" s="43">
        <v>944</v>
      </c>
      <c r="F579" s="43">
        <v>1932</v>
      </c>
      <c r="G579" s="43">
        <v>1656</v>
      </c>
      <c r="H579" s="43">
        <v>3484</v>
      </c>
      <c r="I579" s="43">
        <v>3234</v>
      </c>
      <c r="J579" s="43">
        <v>1936</v>
      </c>
      <c r="K579" s="43">
        <v>2703</v>
      </c>
      <c r="L579" s="43">
        <v>2278</v>
      </c>
      <c r="M579" s="43">
        <v>3055</v>
      </c>
      <c r="N579" s="43">
        <v>1489</v>
      </c>
      <c r="O579" s="44">
        <v>1067</v>
      </c>
    </row>
    <row r="580" spans="1:15" ht="20.25" customHeight="1" x14ac:dyDescent="0.15">
      <c r="A580" s="397"/>
      <c r="B580" s="3" t="s">
        <v>186</v>
      </c>
      <c r="C580" s="78">
        <f t="shared" si="89"/>
        <v>28993</v>
      </c>
      <c r="D580" s="243">
        <v>1295</v>
      </c>
      <c r="E580" s="243">
        <v>1228</v>
      </c>
      <c r="F580" s="243">
        <v>2318</v>
      </c>
      <c r="G580" s="243">
        <v>1894</v>
      </c>
      <c r="H580" s="243">
        <v>3860</v>
      </c>
      <c r="I580" s="243">
        <v>2468</v>
      </c>
      <c r="J580" s="243">
        <v>3940</v>
      </c>
      <c r="K580" s="243">
        <v>4198</v>
      </c>
      <c r="L580" s="243">
        <v>2766</v>
      </c>
      <c r="M580" s="243">
        <v>2716</v>
      </c>
      <c r="N580" s="243">
        <v>1411</v>
      </c>
      <c r="O580" s="244">
        <v>899</v>
      </c>
    </row>
    <row r="581" spans="1:15" ht="20.25" customHeight="1" x14ac:dyDescent="0.15">
      <c r="A581" s="397"/>
      <c r="B581" s="3" t="s">
        <v>187</v>
      </c>
      <c r="C581" s="78">
        <f t="shared" si="89"/>
        <v>28190</v>
      </c>
      <c r="D581" s="243">
        <v>944</v>
      </c>
      <c r="E581" s="243">
        <v>1541</v>
      </c>
      <c r="F581" s="243">
        <v>1954</v>
      </c>
      <c r="G581" s="243">
        <v>1911</v>
      </c>
      <c r="H581" s="243">
        <v>4801</v>
      </c>
      <c r="I581" s="243">
        <v>4055</v>
      </c>
      <c r="J581" s="243">
        <v>2481</v>
      </c>
      <c r="K581" s="243">
        <v>3785</v>
      </c>
      <c r="L581" s="243">
        <v>1910</v>
      </c>
      <c r="M581" s="243">
        <v>2339</v>
      </c>
      <c r="N581" s="243">
        <v>1435</v>
      </c>
      <c r="O581" s="244">
        <v>1034</v>
      </c>
    </row>
    <row r="582" spans="1:15" ht="20.25" customHeight="1" thickBot="1" x14ac:dyDescent="0.2">
      <c r="A582" s="316"/>
      <c r="B582" s="20" t="s">
        <v>116</v>
      </c>
      <c r="C582" s="12">
        <f>C581/C580</f>
        <v>0.9723036595040182</v>
      </c>
      <c r="D582" s="12">
        <f t="shared" ref="D582:O582" si="90">D581/D580</f>
        <v>0.72895752895752897</v>
      </c>
      <c r="E582" s="12">
        <f t="shared" si="90"/>
        <v>1.254885993485342</v>
      </c>
      <c r="F582" s="12">
        <f t="shared" si="90"/>
        <v>0.84296807592752376</v>
      </c>
      <c r="G582" s="12">
        <f t="shared" si="90"/>
        <v>1.0089757127771912</v>
      </c>
      <c r="H582" s="12">
        <f t="shared" si="90"/>
        <v>1.2437823834196891</v>
      </c>
      <c r="I582" s="12">
        <f t="shared" si="90"/>
        <v>1.6430307941653159</v>
      </c>
      <c r="J582" s="12">
        <f t="shared" si="90"/>
        <v>0.62969543147208118</v>
      </c>
      <c r="K582" s="12">
        <f t="shared" si="90"/>
        <v>0.90161981896141019</v>
      </c>
      <c r="L582" s="12">
        <f t="shared" si="90"/>
        <v>0.69052783803326101</v>
      </c>
      <c r="M582" s="12">
        <f t="shared" si="90"/>
        <v>0.8611929307805597</v>
      </c>
      <c r="N582" s="12">
        <f t="shared" si="90"/>
        <v>1.0170092133238837</v>
      </c>
      <c r="O582" s="13">
        <f t="shared" si="90"/>
        <v>1.1501668520578421</v>
      </c>
    </row>
    <row r="583" spans="1:15" ht="20.25" customHeight="1" x14ac:dyDescent="0.15">
      <c r="A583" s="167" t="s">
        <v>104</v>
      </c>
      <c r="B583" s="166" t="s">
        <v>92</v>
      </c>
      <c r="C583" s="76">
        <f t="shared" si="89"/>
        <v>3403</v>
      </c>
      <c r="D583" s="66">
        <v>0</v>
      </c>
      <c r="E583" s="66">
        <v>0</v>
      </c>
      <c r="F583" s="66">
        <v>0</v>
      </c>
      <c r="G583" s="66">
        <v>0</v>
      </c>
      <c r="H583" s="66">
        <v>77</v>
      </c>
      <c r="I583" s="66">
        <v>675</v>
      </c>
      <c r="J583" s="66">
        <v>497</v>
      </c>
      <c r="K583" s="66">
        <v>633</v>
      </c>
      <c r="L583" s="66">
        <v>595</v>
      </c>
      <c r="M583" s="66">
        <v>393</v>
      </c>
      <c r="N583" s="66">
        <v>334</v>
      </c>
      <c r="O583" s="67">
        <v>199</v>
      </c>
    </row>
    <row r="584" spans="1:15" ht="20.25" customHeight="1" x14ac:dyDescent="0.15">
      <c r="A584" s="167" t="s">
        <v>153</v>
      </c>
      <c r="B584" s="3" t="s">
        <v>115</v>
      </c>
      <c r="C584" s="78">
        <f t="shared" si="89"/>
        <v>4216</v>
      </c>
      <c r="D584" s="43">
        <v>163</v>
      </c>
      <c r="E584" s="43">
        <v>322</v>
      </c>
      <c r="F584" s="43">
        <v>546</v>
      </c>
      <c r="G584" s="43">
        <v>327</v>
      </c>
      <c r="H584" s="43">
        <v>374</v>
      </c>
      <c r="I584" s="43">
        <v>351</v>
      </c>
      <c r="J584" s="43">
        <v>461</v>
      </c>
      <c r="K584" s="43">
        <v>382</v>
      </c>
      <c r="L584" s="43">
        <v>407</v>
      </c>
      <c r="M584" s="43">
        <v>314</v>
      </c>
      <c r="N584" s="43">
        <v>357</v>
      </c>
      <c r="O584" s="44">
        <v>212</v>
      </c>
    </row>
    <row r="585" spans="1:15" ht="20.25" customHeight="1" x14ac:dyDescent="0.15">
      <c r="A585" s="167"/>
      <c r="B585" s="3" t="s">
        <v>119</v>
      </c>
      <c r="C585" s="78">
        <f t="shared" si="89"/>
        <v>4544</v>
      </c>
      <c r="D585" s="45">
        <v>107</v>
      </c>
      <c r="E585" s="45">
        <v>215</v>
      </c>
      <c r="F585" s="45">
        <v>350</v>
      </c>
      <c r="G585" s="45">
        <v>517</v>
      </c>
      <c r="H585" s="45">
        <v>505</v>
      </c>
      <c r="I585" s="45">
        <v>410</v>
      </c>
      <c r="J585" s="45">
        <v>591</v>
      </c>
      <c r="K585" s="45">
        <v>374</v>
      </c>
      <c r="L585" s="45">
        <v>446</v>
      </c>
      <c r="M585" s="45">
        <v>402</v>
      </c>
      <c r="N585" s="45">
        <v>373</v>
      </c>
      <c r="O585" s="46">
        <v>254</v>
      </c>
    </row>
    <row r="586" spans="1:15" ht="20.25" customHeight="1" x14ac:dyDescent="0.15">
      <c r="A586" s="167"/>
      <c r="B586" s="168" t="s">
        <v>136</v>
      </c>
      <c r="C586" s="78">
        <f t="shared" si="89"/>
        <v>3611</v>
      </c>
      <c r="D586" s="45">
        <v>205</v>
      </c>
      <c r="E586" s="45">
        <v>261</v>
      </c>
      <c r="F586" s="45">
        <v>388</v>
      </c>
      <c r="G586" s="45">
        <v>334</v>
      </c>
      <c r="H586" s="45">
        <v>319</v>
      </c>
      <c r="I586" s="45">
        <v>432</v>
      </c>
      <c r="J586" s="45">
        <v>340</v>
      </c>
      <c r="K586" s="45">
        <v>380</v>
      </c>
      <c r="L586" s="45">
        <v>334</v>
      </c>
      <c r="M586" s="45">
        <v>195</v>
      </c>
      <c r="N586" s="45">
        <v>222</v>
      </c>
      <c r="O586" s="46">
        <v>201</v>
      </c>
    </row>
    <row r="587" spans="1:15" ht="20.25" customHeight="1" x14ac:dyDescent="0.15">
      <c r="A587" s="167"/>
      <c r="B587" s="168" t="s">
        <v>149</v>
      </c>
      <c r="C587" s="78">
        <f t="shared" si="89"/>
        <v>456</v>
      </c>
      <c r="D587" s="45">
        <v>171</v>
      </c>
      <c r="E587" s="45">
        <v>239</v>
      </c>
      <c r="F587" s="45">
        <v>46</v>
      </c>
      <c r="G587" s="87" t="s">
        <v>164</v>
      </c>
      <c r="H587" s="87" t="s">
        <v>164</v>
      </c>
      <c r="I587" s="87" t="s">
        <v>164</v>
      </c>
      <c r="J587" s="87" t="s">
        <v>164</v>
      </c>
      <c r="K587" s="87" t="s">
        <v>164</v>
      </c>
      <c r="L587" s="87" t="s">
        <v>164</v>
      </c>
      <c r="M587" s="87" t="s">
        <v>164</v>
      </c>
      <c r="N587" s="87" t="s">
        <v>164</v>
      </c>
      <c r="O587" s="89" t="s">
        <v>164</v>
      </c>
    </row>
    <row r="588" spans="1:15" ht="20.25" customHeight="1" thickBot="1" x14ac:dyDescent="0.2">
      <c r="A588" s="167"/>
      <c r="B588" s="20" t="s">
        <v>116</v>
      </c>
      <c r="C588" s="12">
        <f>C587/C586</f>
        <v>0.12628080864026586</v>
      </c>
      <c r="D588" s="12">
        <f t="shared" ref="D588:O588" si="91">D587/D586</f>
        <v>0.8341463414634146</v>
      </c>
      <c r="E588" s="12">
        <f t="shared" si="91"/>
        <v>0.91570881226053635</v>
      </c>
      <c r="F588" s="12">
        <f t="shared" si="91"/>
        <v>0.11855670103092783</v>
      </c>
      <c r="G588" s="12" t="e">
        <f t="shared" si="91"/>
        <v>#VALUE!</v>
      </c>
      <c r="H588" s="12" t="e">
        <f t="shared" si="91"/>
        <v>#VALUE!</v>
      </c>
      <c r="I588" s="12" t="e">
        <f t="shared" si="91"/>
        <v>#VALUE!</v>
      </c>
      <c r="J588" s="12" t="e">
        <f t="shared" si="91"/>
        <v>#VALUE!</v>
      </c>
      <c r="K588" s="12" t="e">
        <f t="shared" si="91"/>
        <v>#VALUE!</v>
      </c>
      <c r="L588" s="12" t="e">
        <f t="shared" si="91"/>
        <v>#VALUE!</v>
      </c>
      <c r="M588" s="12" t="e">
        <f t="shared" si="91"/>
        <v>#VALUE!</v>
      </c>
      <c r="N588" s="12" t="e">
        <f t="shared" si="91"/>
        <v>#VALUE!</v>
      </c>
      <c r="O588" s="13" t="e">
        <f t="shared" si="91"/>
        <v>#VALUE!</v>
      </c>
    </row>
    <row r="589" spans="1:15" ht="20.25" customHeight="1" x14ac:dyDescent="0.15">
      <c r="A589" s="169" t="s">
        <v>105</v>
      </c>
      <c r="B589" s="25" t="s">
        <v>92</v>
      </c>
      <c r="C589" s="145">
        <f>SUM(D589:O589)</f>
        <v>2475</v>
      </c>
      <c r="D589" s="68">
        <v>128</v>
      </c>
      <c r="E589" s="68">
        <v>220</v>
      </c>
      <c r="F589" s="68">
        <v>234</v>
      </c>
      <c r="G589" s="68">
        <v>173</v>
      </c>
      <c r="H589" s="68">
        <v>140</v>
      </c>
      <c r="I589" s="68">
        <v>160</v>
      </c>
      <c r="J589" s="68">
        <v>319</v>
      </c>
      <c r="K589" s="68">
        <v>195</v>
      </c>
      <c r="L589" s="68">
        <v>268</v>
      </c>
      <c r="M589" s="68">
        <v>232</v>
      </c>
      <c r="N589" s="68">
        <v>192</v>
      </c>
      <c r="O589" s="69">
        <v>214</v>
      </c>
    </row>
    <row r="590" spans="1:15" ht="20.25" customHeight="1" x14ac:dyDescent="0.15">
      <c r="A590" s="170"/>
      <c r="B590" s="168" t="s">
        <v>115</v>
      </c>
      <c r="C590" s="80">
        <f>SUM(D590:O590)</f>
        <v>2646</v>
      </c>
      <c r="D590" s="45">
        <v>97</v>
      </c>
      <c r="E590" s="45">
        <v>147</v>
      </c>
      <c r="F590" s="45">
        <v>248</v>
      </c>
      <c r="G590" s="45">
        <v>166</v>
      </c>
      <c r="H590" s="45">
        <v>105</v>
      </c>
      <c r="I590" s="45">
        <v>182</v>
      </c>
      <c r="J590" s="45">
        <v>566</v>
      </c>
      <c r="K590" s="45">
        <v>318</v>
      </c>
      <c r="L590" s="45">
        <v>218</v>
      </c>
      <c r="M590" s="45">
        <v>201</v>
      </c>
      <c r="N590" s="45">
        <v>138</v>
      </c>
      <c r="O590" s="46">
        <v>260</v>
      </c>
    </row>
    <row r="591" spans="1:15" ht="20.25" customHeight="1" x14ac:dyDescent="0.15">
      <c r="A591" s="170"/>
      <c r="B591" s="168" t="s">
        <v>119</v>
      </c>
      <c r="C591" s="80">
        <f>SUM(D591:O591)</f>
        <v>2725</v>
      </c>
      <c r="D591" s="45">
        <v>152</v>
      </c>
      <c r="E591" s="45">
        <v>173</v>
      </c>
      <c r="F591" s="45">
        <v>199</v>
      </c>
      <c r="G591" s="45">
        <v>236</v>
      </c>
      <c r="H591" s="45">
        <v>221</v>
      </c>
      <c r="I591" s="45">
        <v>183</v>
      </c>
      <c r="J591" s="45">
        <v>529</v>
      </c>
      <c r="K591" s="45">
        <v>291</v>
      </c>
      <c r="L591" s="45">
        <v>207</v>
      </c>
      <c r="M591" s="45">
        <v>182</v>
      </c>
      <c r="N591" s="45">
        <v>120</v>
      </c>
      <c r="O591" s="46">
        <v>232</v>
      </c>
    </row>
    <row r="592" spans="1:15" ht="20.25" customHeight="1" x14ac:dyDescent="0.15">
      <c r="A592" s="170"/>
      <c r="B592" s="168" t="s">
        <v>136</v>
      </c>
      <c r="C592" s="80">
        <f>SUM(D592:O592)</f>
        <v>2201</v>
      </c>
      <c r="D592" s="45">
        <v>133</v>
      </c>
      <c r="E592" s="45">
        <v>148</v>
      </c>
      <c r="F592" s="45">
        <v>156</v>
      </c>
      <c r="G592" s="45">
        <v>131</v>
      </c>
      <c r="H592" s="45">
        <v>164</v>
      </c>
      <c r="I592" s="45">
        <v>157</v>
      </c>
      <c r="J592" s="45">
        <v>446</v>
      </c>
      <c r="K592" s="45">
        <v>245</v>
      </c>
      <c r="L592" s="45">
        <v>172</v>
      </c>
      <c r="M592" s="45">
        <v>151</v>
      </c>
      <c r="N592" s="45">
        <v>97</v>
      </c>
      <c r="O592" s="46">
        <v>201</v>
      </c>
    </row>
    <row r="593" spans="1:16" ht="20.25" customHeight="1" x14ac:dyDescent="0.15">
      <c r="A593" s="170"/>
      <c r="B593" s="168" t="s">
        <v>149</v>
      </c>
      <c r="C593" s="80">
        <f>SUM(D593:O593)</f>
        <v>170</v>
      </c>
      <c r="D593" s="45">
        <v>118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14</v>
      </c>
      <c r="M593" s="45">
        <v>17</v>
      </c>
      <c r="N593" s="45">
        <v>8</v>
      </c>
      <c r="O593" s="46">
        <v>13</v>
      </c>
    </row>
    <row r="594" spans="1:16" ht="20.25" customHeight="1" thickBot="1" x14ac:dyDescent="0.2">
      <c r="A594" s="171"/>
      <c r="B594" s="20" t="s">
        <v>116</v>
      </c>
      <c r="C594" s="12">
        <f>C593/C592</f>
        <v>7.7237619263970922E-2</v>
      </c>
      <c r="D594" s="12">
        <f t="shared" ref="D594:O594" si="92">D593/D592</f>
        <v>0.88721804511278191</v>
      </c>
      <c r="E594" s="12">
        <f t="shared" si="92"/>
        <v>0</v>
      </c>
      <c r="F594" s="12">
        <f t="shared" si="92"/>
        <v>0</v>
      </c>
      <c r="G594" s="12">
        <f t="shared" si="92"/>
        <v>0</v>
      </c>
      <c r="H594" s="12">
        <f t="shared" si="92"/>
        <v>0</v>
      </c>
      <c r="I594" s="12">
        <f t="shared" si="92"/>
        <v>0</v>
      </c>
      <c r="J594" s="12">
        <f t="shared" si="92"/>
        <v>0</v>
      </c>
      <c r="K594" s="12">
        <f t="shared" si="92"/>
        <v>0</v>
      </c>
      <c r="L594" s="12">
        <f t="shared" si="92"/>
        <v>8.1395348837209308E-2</v>
      </c>
      <c r="M594" s="12">
        <f t="shared" si="92"/>
        <v>0.11258278145695365</v>
      </c>
      <c r="N594" s="12">
        <f t="shared" si="92"/>
        <v>8.247422680412371E-2</v>
      </c>
      <c r="O594" s="13">
        <f t="shared" si="92"/>
        <v>6.4676616915422883E-2</v>
      </c>
      <c r="P594" s="36"/>
    </row>
    <row r="595" spans="1:16" ht="20.25" customHeight="1" x14ac:dyDescent="0.15">
      <c r="A595" s="170" t="s">
        <v>106</v>
      </c>
      <c r="B595" s="172" t="s">
        <v>92</v>
      </c>
      <c r="C595" s="118">
        <f>SUM(D595:O595)</f>
        <v>8005</v>
      </c>
      <c r="D595" s="50">
        <v>455</v>
      </c>
      <c r="E595" s="50">
        <v>628</v>
      </c>
      <c r="F595" s="50">
        <v>893</v>
      </c>
      <c r="G595" s="50">
        <v>680</v>
      </c>
      <c r="H595" s="50">
        <v>1061</v>
      </c>
      <c r="I595" s="50">
        <v>755</v>
      </c>
      <c r="J595" s="50">
        <v>622</v>
      </c>
      <c r="K595" s="50">
        <v>762</v>
      </c>
      <c r="L595" s="50">
        <v>605</v>
      </c>
      <c r="M595" s="50">
        <v>550</v>
      </c>
      <c r="N595" s="50">
        <v>438</v>
      </c>
      <c r="O595" s="72">
        <v>556</v>
      </c>
    </row>
    <row r="596" spans="1:16" ht="20.25" customHeight="1" x14ac:dyDescent="0.15">
      <c r="A596" s="170"/>
      <c r="B596" s="172" t="s">
        <v>115</v>
      </c>
      <c r="C596" s="118">
        <f>SUM(D596:O596)</f>
        <v>7296</v>
      </c>
      <c r="D596" s="50">
        <v>407</v>
      </c>
      <c r="E596" s="50">
        <v>457</v>
      </c>
      <c r="F596" s="50">
        <v>709</v>
      </c>
      <c r="G596" s="50">
        <v>613</v>
      </c>
      <c r="H596" s="50">
        <v>770</v>
      </c>
      <c r="I596" s="50">
        <v>732</v>
      </c>
      <c r="J596" s="50">
        <v>798</v>
      </c>
      <c r="K596" s="50">
        <v>719</v>
      </c>
      <c r="L596" s="50">
        <v>641</v>
      </c>
      <c r="M596" s="50">
        <v>526</v>
      </c>
      <c r="N596" s="50">
        <v>459</v>
      </c>
      <c r="O596" s="72">
        <v>465</v>
      </c>
    </row>
    <row r="597" spans="1:16" ht="20.25" customHeight="1" x14ac:dyDescent="0.15">
      <c r="A597" s="170"/>
      <c r="B597" s="172" t="s">
        <v>119</v>
      </c>
      <c r="C597" s="118">
        <f>SUM(D597:O597)</f>
        <v>1574</v>
      </c>
      <c r="D597" s="66">
        <v>460</v>
      </c>
      <c r="E597" s="66">
        <v>342</v>
      </c>
      <c r="F597" s="66">
        <v>772</v>
      </c>
      <c r="G597" s="66">
        <v>0</v>
      </c>
      <c r="H597" s="66">
        <v>0</v>
      </c>
      <c r="I597" s="66">
        <v>0</v>
      </c>
      <c r="J597" s="66">
        <v>0</v>
      </c>
      <c r="K597" s="66">
        <v>0</v>
      </c>
      <c r="L597" s="66">
        <v>0</v>
      </c>
      <c r="M597" s="66">
        <v>0</v>
      </c>
      <c r="N597" s="66">
        <v>0</v>
      </c>
      <c r="O597" s="67">
        <v>0</v>
      </c>
    </row>
    <row r="598" spans="1:16" ht="20.25" customHeight="1" thickBot="1" x14ac:dyDescent="0.2">
      <c r="A598" s="170"/>
      <c r="B598" s="8" t="s">
        <v>116</v>
      </c>
      <c r="C598" s="14">
        <f>C597/C596</f>
        <v>0.21573464912280702</v>
      </c>
      <c r="D598" s="14">
        <f t="shared" ref="D598:O598" si="93">D597/D596</f>
        <v>1.1302211302211302</v>
      </c>
      <c r="E598" s="14">
        <f t="shared" si="93"/>
        <v>0.74835886214442016</v>
      </c>
      <c r="F598" s="14">
        <f t="shared" si="93"/>
        <v>1.0888575458392102</v>
      </c>
      <c r="G598" s="14">
        <f t="shared" si="93"/>
        <v>0</v>
      </c>
      <c r="H598" s="14">
        <f t="shared" si="93"/>
        <v>0</v>
      </c>
      <c r="I598" s="14">
        <f t="shared" si="93"/>
        <v>0</v>
      </c>
      <c r="J598" s="14">
        <f t="shared" si="93"/>
        <v>0</v>
      </c>
      <c r="K598" s="14">
        <f t="shared" si="93"/>
        <v>0</v>
      </c>
      <c r="L598" s="14">
        <f t="shared" si="93"/>
        <v>0</v>
      </c>
      <c r="M598" s="14">
        <f t="shared" si="93"/>
        <v>0</v>
      </c>
      <c r="N598" s="14">
        <f t="shared" si="93"/>
        <v>0</v>
      </c>
      <c r="O598" s="15">
        <f t="shared" si="93"/>
        <v>0</v>
      </c>
    </row>
    <row r="599" spans="1:16" ht="20.25" customHeight="1" x14ac:dyDescent="0.15">
      <c r="A599" s="325" t="s">
        <v>39</v>
      </c>
      <c r="B599" s="164" t="s">
        <v>17</v>
      </c>
      <c r="C599" s="126">
        <f t="shared" ref="C599:C603" si="94">SUM(D599:O599)</f>
        <v>5059</v>
      </c>
      <c r="D599" s="127">
        <v>0</v>
      </c>
      <c r="E599" s="127">
        <v>0</v>
      </c>
      <c r="F599" s="127">
        <v>0</v>
      </c>
      <c r="G599" s="127">
        <v>0</v>
      </c>
      <c r="H599" s="127">
        <v>0</v>
      </c>
      <c r="I599" s="127">
        <v>0</v>
      </c>
      <c r="J599" s="127">
        <v>1254</v>
      </c>
      <c r="K599" s="127">
        <v>3805</v>
      </c>
      <c r="L599" s="127">
        <v>0</v>
      </c>
      <c r="M599" s="127">
        <v>0</v>
      </c>
      <c r="N599" s="127">
        <v>0</v>
      </c>
      <c r="O599" s="128">
        <v>0</v>
      </c>
    </row>
    <row r="600" spans="1:16" ht="20.25" customHeight="1" x14ac:dyDescent="0.15">
      <c r="A600" s="326"/>
      <c r="B600" s="3" t="s">
        <v>18</v>
      </c>
      <c r="C600" s="78">
        <f t="shared" si="94"/>
        <v>3522</v>
      </c>
      <c r="D600" s="121">
        <v>0</v>
      </c>
      <c r="E600" s="121">
        <v>0</v>
      </c>
      <c r="F600" s="121">
        <v>0</v>
      </c>
      <c r="G600" s="121">
        <v>0</v>
      </c>
      <c r="H600" s="121">
        <v>0</v>
      </c>
      <c r="I600" s="121">
        <v>0</v>
      </c>
      <c r="J600" s="121">
        <v>629</v>
      </c>
      <c r="K600" s="121">
        <v>2893</v>
      </c>
      <c r="L600" s="121">
        <v>0</v>
      </c>
      <c r="M600" s="121">
        <v>0</v>
      </c>
      <c r="N600" s="121">
        <v>0</v>
      </c>
      <c r="O600" s="122">
        <v>0</v>
      </c>
    </row>
    <row r="601" spans="1:16" ht="20.25" customHeight="1" x14ac:dyDescent="0.15">
      <c r="A601" s="326"/>
      <c r="B601" s="3" t="s">
        <v>19</v>
      </c>
      <c r="C601" s="78">
        <f t="shared" si="94"/>
        <v>11673</v>
      </c>
      <c r="D601" s="121">
        <v>0</v>
      </c>
      <c r="E601" s="121">
        <v>0</v>
      </c>
      <c r="F601" s="121">
        <v>0</v>
      </c>
      <c r="G601" s="121">
        <v>0</v>
      </c>
      <c r="H601" s="121">
        <v>0</v>
      </c>
      <c r="I601" s="121">
        <v>0</v>
      </c>
      <c r="J601" s="121">
        <v>1593</v>
      </c>
      <c r="K601" s="121">
        <v>10080</v>
      </c>
      <c r="L601" s="121">
        <v>0</v>
      </c>
      <c r="M601" s="121">
        <v>0</v>
      </c>
      <c r="N601" s="121">
        <v>0</v>
      </c>
      <c r="O601" s="122">
        <v>0</v>
      </c>
    </row>
    <row r="602" spans="1:16" ht="20.25" customHeight="1" x14ac:dyDescent="0.15">
      <c r="A602" s="326"/>
      <c r="B602" s="3" t="s">
        <v>59</v>
      </c>
      <c r="C602" s="78">
        <f t="shared" si="94"/>
        <v>6530</v>
      </c>
      <c r="D602" s="121">
        <v>0</v>
      </c>
      <c r="E602" s="121">
        <v>0</v>
      </c>
      <c r="F602" s="121">
        <v>0</v>
      </c>
      <c r="G602" s="121">
        <v>0</v>
      </c>
      <c r="H602" s="121">
        <v>0</v>
      </c>
      <c r="I602" s="121">
        <v>0</v>
      </c>
      <c r="J602" s="121">
        <v>952</v>
      </c>
      <c r="K602" s="121">
        <v>5578</v>
      </c>
      <c r="L602" s="121">
        <v>0</v>
      </c>
      <c r="M602" s="121">
        <v>0</v>
      </c>
      <c r="N602" s="121">
        <v>0</v>
      </c>
      <c r="O602" s="122">
        <v>0</v>
      </c>
    </row>
    <row r="603" spans="1:16" ht="20.25" customHeight="1" x14ac:dyDescent="0.15">
      <c r="A603" s="326"/>
      <c r="B603" s="3" t="s">
        <v>63</v>
      </c>
      <c r="C603" s="78">
        <f t="shared" si="94"/>
        <v>2670</v>
      </c>
      <c r="D603" s="121">
        <v>0</v>
      </c>
      <c r="E603" s="121">
        <v>0</v>
      </c>
      <c r="F603" s="121">
        <v>0</v>
      </c>
      <c r="G603" s="121">
        <v>0</v>
      </c>
      <c r="H603" s="121">
        <v>0</v>
      </c>
      <c r="I603" s="121">
        <v>0</v>
      </c>
      <c r="J603" s="121">
        <v>849</v>
      </c>
      <c r="K603" s="121">
        <v>1821</v>
      </c>
      <c r="L603" s="121">
        <v>0</v>
      </c>
      <c r="M603" s="121">
        <v>0</v>
      </c>
      <c r="N603" s="121">
        <v>0</v>
      </c>
      <c r="O603" s="122">
        <v>0</v>
      </c>
    </row>
    <row r="604" spans="1:16" ht="20.25" customHeight="1" x14ac:dyDescent="0.15">
      <c r="A604" s="326"/>
      <c r="B604" s="3" t="s">
        <v>70</v>
      </c>
      <c r="C604" s="78">
        <f>SUM(D604:O604)</f>
        <v>4937</v>
      </c>
      <c r="D604" s="121">
        <v>0</v>
      </c>
      <c r="E604" s="121">
        <v>0</v>
      </c>
      <c r="F604" s="121">
        <v>0</v>
      </c>
      <c r="G604" s="121">
        <v>0</v>
      </c>
      <c r="H604" s="121">
        <v>0</v>
      </c>
      <c r="I604" s="121">
        <v>0</v>
      </c>
      <c r="J604" s="43">
        <v>1892</v>
      </c>
      <c r="K604" s="43">
        <v>3045</v>
      </c>
      <c r="L604" s="121">
        <v>0</v>
      </c>
      <c r="M604" s="121">
        <v>0</v>
      </c>
      <c r="N604" s="121">
        <v>0</v>
      </c>
      <c r="O604" s="122">
        <v>0</v>
      </c>
    </row>
    <row r="605" spans="1:16" ht="20.25" customHeight="1" x14ac:dyDescent="0.15">
      <c r="A605" s="326"/>
      <c r="B605" s="3" t="s">
        <v>188</v>
      </c>
      <c r="C605" s="78">
        <f t="shared" ref="C605:C606" si="95">SUM(D605:O605)</f>
        <v>1340</v>
      </c>
      <c r="D605" s="261">
        <v>0</v>
      </c>
      <c r="E605" s="261">
        <v>0</v>
      </c>
      <c r="F605" s="261">
        <v>0</v>
      </c>
      <c r="G605" s="261">
        <v>0</v>
      </c>
      <c r="H605" s="261">
        <v>0</v>
      </c>
      <c r="I605" s="261">
        <v>0</v>
      </c>
      <c r="J605" s="261">
        <v>690</v>
      </c>
      <c r="K605" s="261">
        <v>650</v>
      </c>
      <c r="L605" s="261">
        <v>0</v>
      </c>
      <c r="M605" s="243">
        <v>0</v>
      </c>
      <c r="N605" s="261">
        <v>0</v>
      </c>
      <c r="O605" s="262">
        <v>0</v>
      </c>
    </row>
    <row r="606" spans="1:16" ht="20.25" customHeight="1" thickBot="1" x14ac:dyDescent="0.2">
      <c r="A606" s="327"/>
      <c r="B606" s="165" t="s">
        <v>189</v>
      </c>
      <c r="C606" s="132">
        <f t="shared" si="95"/>
        <v>963</v>
      </c>
      <c r="D606" s="247"/>
      <c r="E606" s="247"/>
      <c r="F606" s="247"/>
      <c r="G606" s="247"/>
      <c r="H606" s="247"/>
      <c r="I606" s="247"/>
      <c r="J606" s="247">
        <v>425</v>
      </c>
      <c r="K606" s="247">
        <v>538</v>
      </c>
      <c r="L606" s="247"/>
      <c r="M606" s="247"/>
      <c r="N606" s="247"/>
      <c r="O606" s="256"/>
    </row>
    <row r="607" spans="1:16" ht="20.25" customHeight="1" x14ac:dyDescent="0.15">
      <c r="A607" s="320" t="s">
        <v>55</v>
      </c>
      <c r="B607" s="172" t="s">
        <v>17</v>
      </c>
      <c r="C607" s="118">
        <f t="shared" ref="C607:C616" si="96">SUM(D607:O607)</f>
        <v>12500</v>
      </c>
      <c r="D607" s="119">
        <v>0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12500</v>
      </c>
      <c r="N607" s="119">
        <v>0</v>
      </c>
      <c r="O607" s="120">
        <v>0</v>
      </c>
    </row>
    <row r="608" spans="1:16" ht="20.25" customHeight="1" x14ac:dyDescent="0.15">
      <c r="A608" s="320"/>
      <c r="B608" s="3" t="s">
        <v>18</v>
      </c>
      <c r="C608" s="78">
        <f t="shared" si="96"/>
        <v>0</v>
      </c>
      <c r="D608" s="121">
        <v>0</v>
      </c>
      <c r="E608" s="121">
        <v>0</v>
      </c>
      <c r="F608" s="121">
        <v>0</v>
      </c>
      <c r="G608" s="121">
        <v>0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2">
        <v>0</v>
      </c>
    </row>
    <row r="609" spans="1:17" ht="20.25" customHeight="1" x14ac:dyDescent="0.15">
      <c r="A609" s="320"/>
      <c r="B609" s="3" t="s">
        <v>19</v>
      </c>
      <c r="C609" s="78">
        <f t="shared" si="96"/>
        <v>10000</v>
      </c>
      <c r="D609" s="121">
        <v>0</v>
      </c>
      <c r="E609" s="121">
        <v>0</v>
      </c>
      <c r="F609" s="121">
        <v>0</v>
      </c>
      <c r="G609" s="121">
        <v>0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10000</v>
      </c>
      <c r="N609" s="121">
        <v>0</v>
      </c>
      <c r="O609" s="122">
        <v>0</v>
      </c>
    </row>
    <row r="610" spans="1:17" ht="20.25" customHeight="1" x14ac:dyDescent="0.15">
      <c r="A610" s="320"/>
      <c r="B610" s="3" t="s">
        <v>59</v>
      </c>
      <c r="C610" s="78">
        <f t="shared" si="96"/>
        <v>15000</v>
      </c>
      <c r="D610" s="121">
        <v>0</v>
      </c>
      <c r="E610" s="121">
        <v>0</v>
      </c>
      <c r="F610" s="121">
        <v>0</v>
      </c>
      <c r="G610" s="121">
        <v>0</v>
      </c>
      <c r="H610" s="121">
        <v>0</v>
      </c>
      <c r="I610" s="121">
        <v>0</v>
      </c>
      <c r="J610" s="121">
        <v>0</v>
      </c>
      <c r="K610" s="121">
        <v>0</v>
      </c>
      <c r="L610" s="121">
        <v>0</v>
      </c>
      <c r="M610" s="121">
        <v>15000</v>
      </c>
      <c r="N610" s="121">
        <v>0</v>
      </c>
      <c r="O610" s="122">
        <v>0</v>
      </c>
    </row>
    <row r="611" spans="1:17" ht="20.25" customHeight="1" x14ac:dyDescent="0.15">
      <c r="A611" s="320"/>
      <c r="B611" s="3" t="s">
        <v>66</v>
      </c>
      <c r="C611" s="78">
        <f t="shared" si="96"/>
        <v>10000</v>
      </c>
      <c r="D611" s="121">
        <v>0</v>
      </c>
      <c r="E611" s="121">
        <v>0</v>
      </c>
      <c r="F611" s="121">
        <v>0</v>
      </c>
      <c r="G611" s="121">
        <v>0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73">
        <v>10000</v>
      </c>
      <c r="N611" s="121">
        <v>0</v>
      </c>
      <c r="O611" s="122">
        <v>0</v>
      </c>
    </row>
    <row r="612" spans="1:17" ht="20.25" customHeight="1" x14ac:dyDescent="0.15">
      <c r="A612" s="320"/>
      <c r="B612" s="3" t="s">
        <v>69</v>
      </c>
      <c r="C612" s="78">
        <f t="shared" si="96"/>
        <v>12000</v>
      </c>
      <c r="D612" s="121">
        <v>0</v>
      </c>
      <c r="E612" s="121">
        <v>0</v>
      </c>
      <c r="F612" s="121">
        <v>0</v>
      </c>
      <c r="G612" s="121">
        <v>0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73">
        <v>12000</v>
      </c>
      <c r="N612" s="121">
        <v>0</v>
      </c>
      <c r="O612" s="122">
        <v>0</v>
      </c>
    </row>
    <row r="613" spans="1:17" ht="20.25" customHeight="1" x14ac:dyDescent="0.15">
      <c r="A613" s="320"/>
      <c r="B613" s="168" t="s">
        <v>80</v>
      </c>
      <c r="C613" s="78">
        <f t="shared" si="96"/>
        <v>1400</v>
      </c>
      <c r="D613" s="123">
        <v>0</v>
      </c>
      <c r="E613" s="123">
        <v>0</v>
      </c>
      <c r="F613" s="123">
        <v>0</v>
      </c>
      <c r="G613" s="123">
        <v>0</v>
      </c>
      <c r="H613" s="123">
        <v>0</v>
      </c>
      <c r="I613" s="123">
        <v>0</v>
      </c>
      <c r="J613" s="123">
        <v>0</v>
      </c>
      <c r="K613" s="123">
        <v>0</v>
      </c>
      <c r="L613" s="123">
        <v>0</v>
      </c>
      <c r="M613" s="174">
        <v>1400</v>
      </c>
      <c r="N613" s="123">
        <v>0</v>
      </c>
      <c r="O613" s="124">
        <v>0</v>
      </c>
      <c r="P613" s="5"/>
      <c r="Q613" s="110"/>
    </row>
    <row r="614" spans="1:17" ht="20.25" customHeight="1" x14ac:dyDescent="0.15">
      <c r="A614" s="320"/>
      <c r="B614" s="168" t="s">
        <v>81</v>
      </c>
      <c r="C614" s="78">
        <f t="shared" si="96"/>
        <v>1300</v>
      </c>
      <c r="D614" s="123">
        <v>0</v>
      </c>
      <c r="E614" s="123">
        <v>0</v>
      </c>
      <c r="F614" s="123">
        <v>0</v>
      </c>
      <c r="G614" s="123">
        <v>0</v>
      </c>
      <c r="H614" s="123">
        <v>0</v>
      </c>
      <c r="I614" s="123">
        <v>0</v>
      </c>
      <c r="J614" s="123">
        <v>0</v>
      </c>
      <c r="K614" s="123">
        <v>0</v>
      </c>
      <c r="L614" s="123">
        <v>0</v>
      </c>
      <c r="M614" s="174">
        <v>0</v>
      </c>
      <c r="N614" s="123">
        <v>1300</v>
      </c>
      <c r="O614" s="124">
        <v>0</v>
      </c>
    </row>
    <row r="615" spans="1:17" ht="20.25" customHeight="1" x14ac:dyDescent="0.15">
      <c r="A615" s="320"/>
      <c r="B615" s="168" t="s">
        <v>89</v>
      </c>
      <c r="C615" s="80">
        <f t="shared" si="96"/>
        <v>1500</v>
      </c>
      <c r="D615" s="123">
        <v>0</v>
      </c>
      <c r="E615" s="123">
        <v>0</v>
      </c>
      <c r="F615" s="123">
        <v>0</v>
      </c>
      <c r="G615" s="123">
        <v>0</v>
      </c>
      <c r="H615" s="123">
        <v>0</v>
      </c>
      <c r="I615" s="123">
        <v>0</v>
      </c>
      <c r="J615" s="123">
        <v>0</v>
      </c>
      <c r="K615" s="123">
        <v>0</v>
      </c>
      <c r="L615" s="123">
        <v>0</v>
      </c>
      <c r="M615" s="174">
        <v>1500</v>
      </c>
      <c r="N615" s="123">
        <v>0</v>
      </c>
      <c r="O615" s="124">
        <v>0</v>
      </c>
    </row>
    <row r="616" spans="1:17" ht="20.25" customHeight="1" x14ac:dyDescent="0.15">
      <c r="A616" s="320"/>
      <c r="B616" s="168" t="s">
        <v>92</v>
      </c>
      <c r="C616" s="80">
        <f t="shared" si="96"/>
        <v>1300</v>
      </c>
      <c r="D616" s="123">
        <v>0</v>
      </c>
      <c r="E616" s="123">
        <v>0</v>
      </c>
      <c r="F616" s="123">
        <v>0</v>
      </c>
      <c r="G616" s="123">
        <v>0</v>
      </c>
      <c r="H616" s="123">
        <v>0</v>
      </c>
      <c r="I616" s="123">
        <v>0</v>
      </c>
      <c r="J616" s="123">
        <v>0</v>
      </c>
      <c r="K616" s="123">
        <v>0</v>
      </c>
      <c r="L616" s="123">
        <v>0</v>
      </c>
      <c r="M616" s="174">
        <v>1300</v>
      </c>
      <c r="N616" s="123">
        <v>0</v>
      </c>
      <c r="O616" s="124">
        <v>0</v>
      </c>
    </row>
    <row r="617" spans="1:17" ht="20.25" customHeight="1" thickBot="1" x14ac:dyDescent="0.2">
      <c r="A617" s="320"/>
      <c r="B617" s="8" t="s">
        <v>20</v>
      </c>
      <c r="C617" s="12">
        <f>C616/C615</f>
        <v>0.8666666666666667</v>
      </c>
      <c r="D617" s="35" t="s">
        <v>95</v>
      </c>
      <c r="E617" s="35" t="s">
        <v>95</v>
      </c>
      <c r="F617" s="35" t="s">
        <v>95</v>
      </c>
      <c r="G617" s="35" t="s">
        <v>95</v>
      </c>
      <c r="H617" s="35" t="s">
        <v>95</v>
      </c>
      <c r="I617" s="35" t="s">
        <v>95</v>
      </c>
      <c r="J617" s="35" t="s">
        <v>95</v>
      </c>
      <c r="K617" s="35" t="s">
        <v>95</v>
      </c>
      <c r="L617" s="35" t="s">
        <v>95</v>
      </c>
      <c r="M617" s="12">
        <f>M616/M615</f>
        <v>0.8666666666666667</v>
      </c>
      <c r="N617" s="35" t="s">
        <v>95</v>
      </c>
      <c r="O617" s="73" t="s">
        <v>95</v>
      </c>
    </row>
    <row r="618" spans="1:17" ht="20.25" customHeight="1" x14ac:dyDescent="0.15">
      <c r="A618" s="319" t="s">
        <v>40</v>
      </c>
      <c r="B618" s="164" t="s">
        <v>17</v>
      </c>
      <c r="C618" s="126">
        <f t="shared" ref="C618:C630" si="97">SUM(D618:O618)</f>
        <v>10000</v>
      </c>
      <c r="D618" s="127">
        <v>0</v>
      </c>
      <c r="E618" s="127">
        <v>0</v>
      </c>
      <c r="F618" s="127">
        <v>0</v>
      </c>
      <c r="G618" s="127">
        <v>0</v>
      </c>
      <c r="H618" s="127">
        <v>0</v>
      </c>
      <c r="I618" s="127">
        <v>0</v>
      </c>
      <c r="J618" s="127">
        <v>10000</v>
      </c>
      <c r="K618" s="127">
        <v>0</v>
      </c>
      <c r="L618" s="127">
        <v>0</v>
      </c>
      <c r="M618" s="127">
        <v>0</v>
      </c>
      <c r="N618" s="127">
        <v>0</v>
      </c>
      <c r="O618" s="128">
        <v>0</v>
      </c>
    </row>
    <row r="619" spans="1:17" ht="20.25" customHeight="1" x14ac:dyDescent="0.15">
      <c r="A619" s="320"/>
      <c r="B619" s="3" t="s">
        <v>18</v>
      </c>
      <c r="C619" s="78">
        <f t="shared" si="97"/>
        <v>6000</v>
      </c>
      <c r="D619" s="121">
        <v>0</v>
      </c>
      <c r="E619" s="121">
        <v>0</v>
      </c>
      <c r="F619" s="121">
        <v>0</v>
      </c>
      <c r="G619" s="121">
        <v>0</v>
      </c>
      <c r="H619" s="121">
        <v>0</v>
      </c>
      <c r="I619" s="121">
        <v>0</v>
      </c>
      <c r="J619" s="121">
        <v>6000</v>
      </c>
      <c r="K619" s="121">
        <v>0</v>
      </c>
      <c r="L619" s="121">
        <v>0</v>
      </c>
      <c r="M619" s="121">
        <v>0</v>
      </c>
      <c r="N619" s="121">
        <v>0</v>
      </c>
      <c r="O619" s="122">
        <v>0</v>
      </c>
    </row>
    <row r="620" spans="1:17" ht="20.25" customHeight="1" x14ac:dyDescent="0.15">
      <c r="A620" s="320"/>
      <c r="B620" s="3" t="s">
        <v>19</v>
      </c>
      <c r="C620" s="78">
        <f t="shared" si="97"/>
        <v>5000</v>
      </c>
      <c r="D620" s="121">
        <v>0</v>
      </c>
      <c r="E620" s="121">
        <v>0</v>
      </c>
      <c r="F620" s="121">
        <v>0</v>
      </c>
      <c r="G620" s="121">
        <v>0</v>
      </c>
      <c r="H620" s="121">
        <v>0</v>
      </c>
      <c r="I620" s="121">
        <v>0</v>
      </c>
      <c r="J620" s="121">
        <v>5000</v>
      </c>
      <c r="K620" s="121">
        <v>0</v>
      </c>
      <c r="L620" s="121">
        <v>0</v>
      </c>
      <c r="M620" s="121">
        <v>0</v>
      </c>
      <c r="N620" s="121">
        <v>0</v>
      </c>
      <c r="O620" s="122">
        <v>0</v>
      </c>
    </row>
    <row r="621" spans="1:17" ht="20.25" customHeight="1" x14ac:dyDescent="0.15">
      <c r="A621" s="320"/>
      <c r="B621" s="3" t="s">
        <v>59</v>
      </c>
      <c r="C621" s="78">
        <f t="shared" si="97"/>
        <v>4000</v>
      </c>
      <c r="D621" s="121">
        <v>0</v>
      </c>
      <c r="E621" s="121">
        <v>0</v>
      </c>
      <c r="F621" s="121">
        <v>0</v>
      </c>
      <c r="G621" s="121">
        <v>0</v>
      </c>
      <c r="H621" s="121">
        <v>0</v>
      </c>
      <c r="I621" s="121">
        <v>0</v>
      </c>
      <c r="J621" s="121">
        <v>4000</v>
      </c>
      <c r="K621" s="121">
        <v>0</v>
      </c>
      <c r="L621" s="121">
        <v>0</v>
      </c>
      <c r="M621" s="121">
        <v>0</v>
      </c>
      <c r="N621" s="121">
        <v>0</v>
      </c>
      <c r="O621" s="122">
        <v>0</v>
      </c>
    </row>
    <row r="622" spans="1:17" ht="20.25" customHeight="1" x14ac:dyDescent="0.15">
      <c r="A622" s="320"/>
      <c r="B622" s="3" t="s">
        <v>63</v>
      </c>
      <c r="C622" s="78">
        <f t="shared" si="97"/>
        <v>4800</v>
      </c>
      <c r="D622" s="121">
        <v>0</v>
      </c>
      <c r="E622" s="121">
        <v>0</v>
      </c>
      <c r="F622" s="121">
        <v>0</v>
      </c>
      <c r="G622" s="121">
        <v>0</v>
      </c>
      <c r="H622" s="121">
        <v>0</v>
      </c>
      <c r="I622" s="121">
        <v>0</v>
      </c>
      <c r="J622" s="173">
        <v>4800</v>
      </c>
      <c r="K622" s="121">
        <v>0</v>
      </c>
      <c r="L622" s="121">
        <v>0</v>
      </c>
      <c r="M622" s="121">
        <v>0</v>
      </c>
      <c r="N622" s="121">
        <v>0</v>
      </c>
      <c r="O622" s="122">
        <v>0</v>
      </c>
    </row>
    <row r="623" spans="1:17" ht="20.25" customHeight="1" thickBot="1" x14ac:dyDescent="0.2">
      <c r="A623" s="321"/>
      <c r="B623" s="165" t="s">
        <v>70</v>
      </c>
      <c r="C623" s="132">
        <f t="shared" si="97"/>
        <v>4300</v>
      </c>
      <c r="D623" s="133">
        <v>0</v>
      </c>
      <c r="E623" s="133">
        <v>0</v>
      </c>
      <c r="F623" s="133">
        <v>0</v>
      </c>
      <c r="G623" s="133">
        <v>0</v>
      </c>
      <c r="H623" s="133">
        <v>0</v>
      </c>
      <c r="I623" s="133">
        <v>0</v>
      </c>
      <c r="J623" s="175">
        <v>4300</v>
      </c>
      <c r="K623" s="133">
        <v>0</v>
      </c>
      <c r="L623" s="133">
        <v>0</v>
      </c>
      <c r="M623" s="133">
        <v>0</v>
      </c>
      <c r="N623" s="133">
        <v>0</v>
      </c>
      <c r="O623" s="134">
        <v>0</v>
      </c>
    </row>
    <row r="624" spans="1:17" ht="20.25" customHeight="1" x14ac:dyDescent="0.15">
      <c r="A624" s="319" t="s">
        <v>41</v>
      </c>
      <c r="B624" s="164" t="s">
        <v>17</v>
      </c>
      <c r="C624" s="126">
        <f t="shared" si="97"/>
        <v>5000</v>
      </c>
      <c r="D624" s="176">
        <v>0</v>
      </c>
      <c r="E624" s="176">
        <v>0</v>
      </c>
      <c r="F624" s="176">
        <v>0</v>
      </c>
      <c r="G624" s="176">
        <v>0</v>
      </c>
      <c r="H624" s="176">
        <v>0</v>
      </c>
      <c r="I624" s="176">
        <v>0</v>
      </c>
      <c r="J624" s="176">
        <v>0</v>
      </c>
      <c r="K624" s="176">
        <v>5000</v>
      </c>
      <c r="L624" s="176">
        <v>0</v>
      </c>
      <c r="M624" s="176">
        <v>0</v>
      </c>
      <c r="N624" s="176">
        <v>0</v>
      </c>
      <c r="O624" s="177">
        <v>0</v>
      </c>
    </row>
    <row r="625" spans="1:17" ht="20.25" customHeight="1" x14ac:dyDescent="0.15">
      <c r="A625" s="320"/>
      <c r="B625" s="3" t="s">
        <v>18</v>
      </c>
      <c r="C625" s="78">
        <f t="shared" si="97"/>
        <v>5000</v>
      </c>
      <c r="D625" s="178">
        <v>0</v>
      </c>
      <c r="E625" s="178">
        <v>0</v>
      </c>
      <c r="F625" s="178">
        <v>0</v>
      </c>
      <c r="G625" s="178">
        <v>0</v>
      </c>
      <c r="H625" s="178">
        <v>0</v>
      </c>
      <c r="I625" s="178">
        <v>0</v>
      </c>
      <c r="J625" s="178">
        <v>0</v>
      </c>
      <c r="K625" s="178">
        <v>5000</v>
      </c>
      <c r="L625" s="178">
        <v>0</v>
      </c>
      <c r="M625" s="178">
        <v>0</v>
      </c>
      <c r="N625" s="178">
        <v>0</v>
      </c>
      <c r="O625" s="179">
        <v>0</v>
      </c>
    </row>
    <row r="626" spans="1:17" ht="20.25" customHeight="1" x14ac:dyDescent="0.15">
      <c r="A626" s="320"/>
      <c r="B626" s="3" t="s">
        <v>19</v>
      </c>
      <c r="C626" s="78">
        <f t="shared" si="97"/>
        <v>4000</v>
      </c>
      <c r="D626" s="178">
        <v>0</v>
      </c>
      <c r="E626" s="178">
        <v>0</v>
      </c>
      <c r="F626" s="178">
        <v>0</v>
      </c>
      <c r="G626" s="178">
        <v>0</v>
      </c>
      <c r="H626" s="178">
        <v>0</v>
      </c>
      <c r="I626" s="178">
        <v>0</v>
      </c>
      <c r="J626" s="178">
        <v>0</v>
      </c>
      <c r="K626" s="121">
        <v>4000</v>
      </c>
      <c r="L626" s="178">
        <v>0</v>
      </c>
      <c r="M626" s="178">
        <v>0</v>
      </c>
      <c r="N626" s="178">
        <v>0</v>
      </c>
      <c r="O626" s="179">
        <v>0</v>
      </c>
    </row>
    <row r="627" spans="1:17" ht="20.25" customHeight="1" x14ac:dyDescent="0.15">
      <c r="A627" s="320"/>
      <c r="B627" s="3" t="s">
        <v>59</v>
      </c>
      <c r="C627" s="78">
        <f t="shared" si="97"/>
        <v>2000</v>
      </c>
      <c r="D627" s="178">
        <v>0</v>
      </c>
      <c r="E627" s="178">
        <v>0</v>
      </c>
      <c r="F627" s="178">
        <v>0</v>
      </c>
      <c r="G627" s="178">
        <v>0</v>
      </c>
      <c r="H627" s="178">
        <v>0</v>
      </c>
      <c r="I627" s="178">
        <v>0</v>
      </c>
      <c r="J627" s="178">
        <v>0</v>
      </c>
      <c r="K627" s="121">
        <v>2000</v>
      </c>
      <c r="L627" s="178">
        <v>0</v>
      </c>
      <c r="M627" s="178">
        <v>0</v>
      </c>
      <c r="N627" s="178">
        <v>0</v>
      </c>
      <c r="O627" s="179">
        <v>0</v>
      </c>
    </row>
    <row r="628" spans="1:17" ht="20.25" customHeight="1" x14ac:dyDescent="0.15">
      <c r="A628" s="320"/>
      <c r="B628" s="3" t="s">
        <v>66</v>
      </c>
      <c r="C628" s="78">
        <f t="shared" si="97"/>
        <v>3000</v>
      </c>
      <c r="D628" s="178">
        <v>0</v>
      </c>
      <c r="E628" s="178">
        <v>0</v>
      </c>
      <c r="F628" s="178">
        <v>0</v>
      </c>
      <c r="G628" s="178">
        <v>0</v>
      </c>
      <c r="H628" s="178">
        <v>0</v>
      </c>
      <c r="I628" s="178">
        <v>0</v>
      </c>
      <c r="J628" s="178">
        <v>0</v>
      </c>
      <c r="K628" s="173">
        <v>3000</v>
      </c>
      <c r="L628" s="178">
        <v>0</v>
      </c>
      <c r="M628" s="178">
        <v>0</v>
      </c>
      <c r="N628" s="178">
        <v>0</v>
      </c>
      <c r="O628" s="179">
        <v>0</v>
      </c>
    </row>
    <row r="629" spans="1:17" ht="20.25" customHeight="1" thickBot="1" x14ac:dyDescent="0.2">
      <c r="A629" s="320"/>
      <c r="B629" s="168" t="s">
        <v>69</v>
      </c>
      <c r="C629" s="80">
        <f t="shared" si="97"/>
        <v>4000</v>
      </c>
      <c r="D629" s="263">
        <v>0</v>
      </c>
      <c r="E629" s="263">
        <v>0</v>
      </c>
      <c r="F629" s="263">
        <v>0</v>
      </c>
      <c r="G629" s="263">
        <v>0</v>
      </c>
      <c r="H629" s="263">
        <v>0</v>
      </c>
      <c r="I629" s="263">
        <v>0</v>
      </c>
      <c r="J629" s="263">
        <v>0</v>
      </c>
      <c r="K629" s="174">
        <v>4000</v>
      </c>
      <c r="L629" s="263">
        <v>0</v>
      </c>
      <c r="M629" s="263">
        <v>0</v>
      </c>
      <c r="N629" s="263">
        <v>0</v>
      </c>
      <c r="O629" s="264">
        <v>0</v>
      </c>
    </row>
    <row r="630" spans="1:17" ht="20.25" customHeight="1" x14ac:dyDescent="0.15">
      <c r="A630" s="300" t="s">
        <v>154</v>
      </c>
      <c r="B630" s="164" t="s">
        <v>74</v>
      </c>
      <c r="C630" s="56">
        <f t="shared" si="97"/>
        <v>13120</v>
      </c>
      <c r="D630" s="56">
        <v>600</v>
      </c>
      <c r="E630" s="56">
        <v>560</v>
      </c>
      <c r="F630" s="56">
        <v>620</v>
      </c>
      <c r="G630" s="56">
        <v>1270</v>
      </c>
      <c r="H630" s="56">
        <v>1200</v>
      </c>
      <c r="I630" s="56">
        <v>1870</v>
      </c>
      <c r="J630" s="56">
        <v>1040</v>
      </c>
      <c r="K630" s="56">
        <v>1000</v>
      </c>
      <c r="L630" s="56">
        <v>1070</v>
      </c>
      <c r="M630" s="56">
        <v>1300</v>
      </c>
      <c r="N630" s="56">
        <v>1640</v>
      </c>
      <c r="O630" s="57">
        <v>950</v>
      </c>
    </row>
    <row r="631" spans="1:17" ht="20.25" customHeight="1" x14ac:dyDescent="0.15">
      <c r="A631" s="301"/>
      <c r="B631" s="3" t="s">
        <v>80</v>
      </c>
      <c r="C631" s="60">
        <f>SUBTOTAL(9,D631:O631)</f>
        <v>13830</v>
      </c>
      <c r="D631" s="60">
        <v>600</v>
      </c>
      <c r="E631" s="60">
        <v>560</v>
      </c>
      <c r="F631" s="60">
        <v>620</v>
      </c>
      <c r="G631" s="60">
        <v>1270</v>
      </c>
      <c r="H631" s="60">
        <v>1200</v>
      </c>
      <c r="I631" s="60">
        <v>1050</v>
      </c>
      <c r="J631" s="60">
        <v>2200</v>
      </c>
      <c r="K631" s="60">
        <v>1000</v>
      </c>
      <c r="L631" s="60">
        <v>1170</v>
      </c>
      <c r="M631" s="60">
        <v>1080</v>
      </c>
      <c r="N631" s="60">
        <v>2140</v>
      </c>
      <c r="O631" s="61">
        <v>940</v>
      </c>
      <c r="P631" s="5"/>
      <c r="Q631" s="181"/>
    </row>
    <row r="632" spans="1:17" ht="20.25" customHeight="1" x14ac:dyDescent="0.15">
      <c r="A632" s="301"/>
      <c r="B632" s="3" t="s">
        <v>81</v>
      </c>
      <c r="C632" s="60">
        <f t="shared" ref="C632:C642" si="98">SUM(D632:O632)</f>
        <v>23673</v>
      </c>
      <c r="D632" s="60">
        <v>1578</v>
      </c>
      <c r="E632" s="60">
        <v>1199</v>
      </c>
      <c r="F632" s="60">
        <v>1379</v>
      </c>
      <c r="G632" s="60">
        <v>1675</v>
      </c>
      <c r="H632" s="60">
        <v>1978</v>
      </c>
      <c r="I632" s="60">
        <v>4583</v>
      </c>
      <c r="J632" s="60">
        <v>1880</v>
      </c>
      <c r="K632" s="60">
        <v>3011</v>
      </c>
      <c r="L632" s="60">
        <v>1660</v>
      </c>
      <c r="M632" s="60">
        <v>1785</v>
      </c>
      <c r="N632" s="60">
        <v>1600</v>
      </c>
      <c r="O632" s="61">
        <v>1345</v>
      </c>
    </row>
    <row r="633" spans="1:17" ht="20.25" customHeight="1" x14ac:dyDescent="0.15">
      <c r="A633" s="301"/>
      <c r="B633" s="3" t="s">
        <v>89</v>
      </c>
      <c r="C633" s="60">
        <f t="shared" si="98"/>
        <v>23400</v>
      </c>
      <c r="D633" s="60">
        <v>1560</v>
      </c>
      <c r="E633" s="60">
        <v>1120</v>
      </c>
      <c r="F633" s="60">
        <v>1240</v>
      </c>
      <c r="G633" s="60">
        <v>1800</v>
      </c>
      <c r="H633" s="60">
        <v>2800</v>
      </c>
      <c r="I633" s="60">
        <v>4740</v>
      </c>
      <c r="J633" s="60">
        <v>2000</v>
      </c>
      <c r="K633" s="60">
        <v>1940</v>
      </c>
      <c r="L633" s="60">
        <v>1800</v>
      </c>
      <c r="M633" s="60">
        <f>3000-1500</f>
        <v>1500</v>
      </c>
      <c r="N633" s="60">
        <v>1500</v>
      </c>
      <c r="O633" s="61">
        <v>1400</v>
      </c>
    </row>
    <row r="634" spans="1:17" ht="20.25" customHeight="1" x14ac:dyDescent="0.15">
      <c r="A634" s="301"/>
      <c r="B634" s="3" t="s">
        <v>92</v>
      </c>
      <c r="C634" s="60">
        <f t="shared" si="98"/>
        <v>33240</v>
      </c>
      <c r="D634" s="60">
        <v>2700</v>
      </c>
      <c r="E634" s="60">
        <v>2240</v>
      </c>
      <c r="F634" s="60">
        <v>2480</v>
      </c>
      <c r="G634" s="60">
        <v>2400</v>
      </c>
      <c r="H634" s="60">
        <v>2480</v>
      </c>
      <c r="I634" s="60">
        <v>3000</v>
      </c>
      <c r="J634" s="60">
        <v>4800</v>
      </c>
      <c r="K634" s="60">
        <v>3100</v>
      </c>
      <c r="L634" s="60">
        <v>3000</v>
      </c>
      <c r="M634" s="60">
        <f>3700-1300</f>
        <v>2400</v>
      </c>
      <c r="N634" s="60">
        <v>2400</v>
      </c>
      <c r="O634" s="61">
        <v>2240</v>
      </c>
    </row>
    <row r="635" spans="1:17" ht="20.25" customHeight="1" x14ac:dyDescent="0.15">
      <c r="A635" s="301"/>
      <c r="B635" s="3" t="s">
        <v>115</v>
      </c>
      <c r="C635" s="60">
        <f t="shared" si="98"/>
        <v>38007</v>
      </c>
      <c r="D635" s="60">
        <v>1900</v>
      </c>
      <c r="E635" s="60">
        <v>1260</v>
      </c>
      <c r="F635" s="60">
        <v>4030</v>
      </c>
      <c r="G635" s="60">
        <v>1800</v>
      </c>
      <c r="H635" s="60">
        <v>3700</v>
      </c>
      <c r="I635" s="60">
        <v>2100</v>
      </c>
      <c r="J635" s="60">
        <v>6270</v>
      </c>
      <c r="K635" s="60">
        <v>4580</v>
      </c>
      <c r="L635" s="60">
        <v>3000</v>
      </c>
      <c r="M635" s="60">
        <v>2700</v>
      </c>
      <c r="N635" s="60">
        <v>3671</v>
      </c>
      <c r="O635" s="61">
        <v>2996</v>
      </c>
    </row>
    <row r="636" spans="1:17" ht="20.25" customHeight="1" x14ac:dyDescent="0.15">
      <c r="A636" s="301"/>
      <c r="B636" s="3" t="s">
        <v>119</v>
      </c>
      <c r="C636" s="60">
        <f t="shared" si="98"/>
        <v>48330</v>
      </c>
      <c r="D636" s="60">
        <v>2020</v>
      </c>
      <c r="E636" s="60">
        <v>1932</v>
      </c>
      <c r="F636" s="60">
        <v>2449</v>
      </c>
      <c r="G636" s="60">
        <v>2940</v>
      </c>
      <c r="H636" s="60">
        <v>5020</v>
      </c>
      <c r="I636" s="60">
        <v>8960</v>
      </c>
      <c r="J636" s="60">
        <v>4264</v>
      </c>
      <c r="K636" s="60">
        <v>4580</v>
      </c>
      <c r="L636" s="60">
        <v>4170</v>
      </c>
      <c r="M636" s="60">
        <v>4280</v>
      </c>
      <c r="N636" s="60">
        <v>4495</v>
      </c>
      <c r="O636" s="61">
        <v>3220</v>
      </c>
    </row>
    <row r="637" spans="1:17" ht="20.25" customHeight="1" x14ac:dyDescent="0.15">
      <c r="A637" s="301"/>
      <c r="B637" s="3" t="s">
        <v>136</v>
      </c>
      <c r="C637" s="60">
        <f t="shared" si="98"/>
        <v>46754</v>
      </c>
      <c r="D637" s="60">
        <v>2860</v>
      </c>
      <c r="E637" s="60">
        <v>2716</v>
      </c>
      <c r="F637" s="60">
        <v>2635</v>
      </c>
      <c r="G637" s="60">
        <v>3570</v>
      </c>
      <c r="H637" s="60">
        <v>5380</v>
      </c>
      <c r="I637" s="60">
        <v>4230</v>
      </c>
      <c r="J637" s="60">
        <v>4321</v>
      </c>
      <c r="K637" s="60">
        <v>4430</v>
      </c>
      <c r="L637" s="60">
        <v>4350</v>
      </c>
      <c r="M637" s="60">
        <v>4930</v>
      </c>
      <c r="N637" s="60">
        <v>3944</v>
      </c>
      <c r="O637" s="61">
        <v>3388</v>
      </c>
    </row>
    <row r="638" spans="1:17" ht="20.25" customHeight="1" x14ac:dyDescent="0.15">
      <c r="A638" s="301"/>
      <c r="B638" s="3" t="s">
        <v>149</v>
      </c>
      <c r="C638" s="60">
        <f t="shared" si="98"/>
        <v>51435</v>
      </c>
      <c r="D638" s="60">
        <v>2865</v>
      </c>
      <c r="E638" s="60">
        <v>2719</v>
      </c>
      <c r="F638" s="60">
        <v>2661</v>
      </c>
      <c r="G638" s="60">
        <v>0</v>
      </c>
      <c r="H638" s="60">
        <v>3539</v>
      </c>
      <c r="I638" s="60">
        <v>9120</v>
      </c>
      <c r="J638" s="60">
        <v>7439</v>
      </c>
      <c r="K638" s="60">
        <v>8535</v>
      </c>
      <c r="L638" s="60">
        <v>5706</v>
      </c>
      <c r="M638" s="60">
        <v>3231</v>
      </c>
      <c r="N638" s="60">
        <v>3102</v>
      </c>
      <c r="O638" s="61">
        <v>2518</v>
      </c>
    </row>
    <row r="639" spans="1:17" ht="20.25" customHeight="1" x14ac:dyDescent="0.15">
      <c r="A639" s="301"/>
      <c r="B639" s="3" t="s">
        <v>157</v>
      </c>
      <c r="C639" s="60">
        <f t="shared" si="98"/>
        <v>96506</v>
      </c>
      <c r="D639" s="60">
        <v>1857</v>
      </c>
      <c r="E639" s="60">
        <v>3817</v>
      </c>
      <c r="F639" s="60">
        <v>4725</v>
      </c>
      <c r="G639" s="60">
        <v>6630</v>
      </c>
      <c r="H639" s="60">
        <v>31040</v>
      </c>
      <c r="I639" s="60">
        <v>7900</v>
      </c>
      <c r="J639" s="60">
        <v>9472</v>
      </c>
      <c r="K639" s="60">
        <v>6474</v>
      </c>
      <c r="L639" s="60">
        <v>3326</v>
      </c>
      <c r="M639" s="60">
        <v>8254</v>
      </c>
      <c r="N639" s="60">
        <v>7044</v>
      </c>
      <c r="O639" s="61">
        <v>5967</v>
      </c>
    </row>
    <row r="640" spans="1:17" ht="20.25" customHeight="1" x14ac:dyDescent="0.15">
      <c r="A640" s="301"/>
      <c r="B640" s="3" t="s">
        <v>161</v>
      </c>
      <c r="C640" s="60">
        <f t="shared" si="98"/>
        <v>91578</v>
      </c>
      <c r="D640" s="60">
        <v>6379</v>
      </c>
      <c r="E640" s="60">
        <v>2964</v>
      </c>
      <c r="F640" s="60">
        <v>7397</v>
      </c>
      <c r="G640" s="60">
        <v>10567</v>
      </c>
      <c r="H640" s="60">
        <v>13270</v>
      </c>
      <c r="I640" s="60">
        <v>12113</v>
      </c>
      <c r="J640" s="60">
        <v>5418</v>
      </c>
      <c r="K640" s="60">
        <v>7439</v>
      </c>
      <c r="L640" s="60">
        <v>9776</v>
      </c>
      <c r="M640" s="60">
        <v>8022</v>
      </c>
      <c r="N640" s="60">
        <v>4531</v>
      </c>
      <c r="O640" s="61">
        <v>3702</v>
      </c>
    </row>
    <row r="641" spans="1:16" ht="20.25" customHeight="1" x14ac:dyDescent="0.15">
      <c r="A641" s="301"/>
      <c r="B641" s="3" t="s">
        <v>186</v>
      </c>
      <c r="C641" s="60">
        <f t="shared" si="98"/>
        <v>91292</v>
      </c>
      <c r="D641" s="243">
        <v>4056</v>
      </c>
      <c r="E641" s="243">
        <v>4464</v>
      </c>
      <c r="F641" s="243">
        <v>9212</v>
      </c>
      <c r="G641" s="243">
        <v>6720</v>
      </c>
      <c r="H641" s="243">
        <v>11500</v>
      </c>
      <c r="I641" s="243">
        <v>7876</v>
      </c>
      <c r="J641" s="243">
        <v>9148</v>
      </c>
      <c r="K641" s="243">
        <v>11032</v>
      </c>
      <c r="L641" s="243">
        <v>7644</v>
      </c>
      <c r="M641" s="243">
        <v>7880</v>
      </c>
      <c r="N641" s="243">
        <v>6824</v>
      </c>
      <c r="O641" s="244">
        <v>4936</v>
      </c>
    </row>
    <row r="642" spans="1:16" ht="20.25" customHeight="1" x14ac:dyDescent="0.15">
      <c r="A642" s="301"/>
      <c r="B642" s="3" t="s">
        <v>187</v>
      </c>
      <c r="C642" s="60">
        <f t="shared" si="98"/>
        <v>87692</v>
      </c>
      <c r="D642" s="243">
        <v>4208</v>
      </c>
      <c r="E642" s="243">
        <v>5200</v>
      </c>
      <c r="F642" s="243">
        <v>6380</v>
      </c>
      <c r="G642" s="243">
        <v>6872</v>
      </c>
      <c r="H642" s="243">
        <v>11608</v>
      </c>
      <c r="I642" s="243">
        <v>10600</v>
      </c>
      <c r="J642" s="243">
        <v>6952</v>
      </c>
      <c r="K642" s="243">
        <v>8168</v>
      </c>
      <c r="L642" s="243">
        <v>6116</v>
      </c>
      <c r="M642" s="243">
        <v>7744</v>
      </c>
      <c r="N642" s="243">
        <v>7472</v>
      </c>
      <c r="O642" s="244">
        <v>6372</v>
      </c>
    </row>
    <row r="643" spans="1:16" ht="20.25" customHeight="1" thickBot="1" x14ac:dyDescent="0.2">
      <c r="A643" s="302"/>
      <c r="B643" s="20" t="s">
        <v>20</v>
      </c>
      <c r="C643" s="12">
        <f>C642/C641</f>
        <v>0.96056609560531048</v>
      </c>
      <c r="D643" s="12">
        <f t="shared" ref="D643:O643" si="99">D642/D641</f>
        <v>1.0374753451676528</v>
      </c>
      <c r="E643" s="12">
        <f t="shared" si="99"/>
        <v>1.1648745519713262</v>
      </c>
      <c r="F643" s="12">
        <f t="shared" si="99"/>
        <v>0.69257490230134611</v>
      </c>
      <c r="G643" s="12">
        <f t="shared" si="99"/>
        <v>1.0226190476190475</v>
      </c>
      <c r="H643" s="12">
        <f t="shared" si="99"/>
        <v>1.009391304347826</v>
      </c>
      <c r="I643" s="12">
        <f t="shared" si="99"/>
        <v>1.3458608430675469</v>
      </c>
      <c r="J643" s="12">
        <f t="shared" si="99"/>
        <v>0.75994752951464806</v>
      </c>
      <c r="K643" s="12">
        <f t="shared" si="99"/>
        <v>0.74039158810732419</v>
      </c>
      <c r="L643" s="12">
        <f t="shared" si="99"/>
        <v>0.80010465724751434</v>
      </c>
      <c r="M643" s="12">
        <f t="shared" si="99"/>
        <v>0.98274111675126907</v>
      </c>
      <c r="N643" s="12">
        <f t="shared" si="99"/>
        <v>1.0949589683470105</v>
      </c>
      <c r="O643" s="13">
        <f t="shared" si="99"/>
        <v>1.2909238249594814</v>
      </c>
      <c r="P643" s="5"/>
    </row>
    <row r="644" spans="1:16" ht="20.25" customHeight="1" x14ac:dyDescent="0.15">
      <c r="A644" s="320" t="s">
        <v>79</v>
      </c>
      <c r="B644" s="166" t="s">
        <v>74</v>
      </c>
      <c r="C644" s="58">
        <f t="shared" ref="C644:C650" si="100">SUM(D644:O644)</f>
        <v>1000</v>
      </c>
      <c r="D644" s="58">
        <v>0</v>
      </c>
      <c r="E644" s="58">
        <v>0</v>
      </c>
      <c r="F644" s="58">
        <v>0</v>
      </c>
      <c r="G644" s="58">
        <v>0</v>
      </c>
      <c r="H644" s="58">
        <v>0</v>
      </c>
      <c r="I644" s="58">
        <v>0</v>
      </c>
      <c r="J644" s="58">
        <v>0</v>
      </c>
      <c r="K644" s="58">
        <v>0</v>
      </c>
      <c r="L644" s="58">
        <v>0</v>
      </c>
      <c r="M644" s="58">
        <v>0</v>
      </c>
      <c r="N644" s="58">
        <v>1000</v>
      </c>
      <c r="O644" s="59">
        <v>0</v>
      </c>
    </row>
    <row r="645" spans="1:16" ht="20.25" customHeight="1" thickBot="1" x14ac:dyDescent="0.2">
      <c r="A645" s="320"/>
      <c r="B645" s="2" t="s">
        <v>161</v>
      </c>
      <c r="C645" s="62">
        <f t="shared" si="100"/>
        <v>1022</v>
      </c>
      <c r="D645" s="62">
        <v>0</v>
      </c>
      <c r="E645" s="62">
        <v>0</v>
      </c>
      <c r="F645" s="62">
        <v>0</v>
      </c>
      <c r="G645" s="62">
        <v>0</v>
      </c>
      <c r="H645" s="62">
        <v>0</v>
      </c>
      <c r="I645" s="62">
        <v>0</v>
      </c>
      <c r="J645" s="62">
        <v>0</v>
      </c>
      <c r="K645" s="62">
        <v>0</v>
      </c>
      <c r="L645" s="62">
        <v>0</v>
      </c>
      <c r="M645" s="62">
        <v>1022</v>
      </c>
      <c r="N645" s="62">
        <v>0</v>
      </c>
      <c r="O645" s="63">
        <v>0</v>
      </c>
    </row>
    <row r="646" spans="1:16" ht="20.25" customHeight="1" x14ac:dyDescent="0.15">
      <c r="A646" s="300" t="s">
        <v>132</v>
      </c>
      <c r="B646" s="164" t="s">
        <v>133</v>
      </c>
      <c r="C646" s="56">
        <f t="shared" si="100"/>
        <v>800</v>
      </c>
      <c r="D646" s="56">
        <v>0</v>
      </c>
      <c r="E646" s="56">
        <v>0</v>
      </c>
      <c r="F646" s="56">
        <v>0</v>
      </c>
      <c r="G646" s="56">
        <v>0</v>
      </c>
      <c r="H646" s="56">
        <v>0</v>
      </c>
      <c r="I646" s="56">
        <v>0</v>
      </c>
      <c r="J646" s="56">
        <v>0</v>
      </c>
      <c r="K646" s="56">
        <v>0</v>
      </c>
      <c r="L646" s="56">
        <v>0</v>
      </c>
      <c r="M646" s="56">
        <v>800</v>
      </c>
      <c r="N646" s="56">
        <v>0</v>
      </c>
      <c r="O646" s="57">
        <v>0</v>
      </c>
    </row>
    <row r="647" spans="1:16" ht="20.25" customHeight="1" x14ac:dyDescent="0.15">
      <c r="A647" s="397"/>
      <c r="B647" s="3" t="s">
        <v>157</v>
      </c>
      <c r="C647" s="60">
        <f t="shared" si="100"/>
        <v>12750</v>
      </c>
      <c r="D647" s="60">
        <v>0</v>
      </c>
      <c r="E647" s="60">
        <v>0</v>
      </c>
      <c r="F647" s="60">
        <v>0</v>
      </c>
      <c r="G647" s="60">
        <v>0</v>
      </c>
      <c r="H647" s="60">
        <v>10000</v>
      </c>
      <c r="I647" s="60">
        <v>0</v>
      </c>
      <c r="J647" s="60">
        <v>1000</v>
      </c>
      <c r="K647" s="60">
        <v>400</v>
      </c>
      <c r="L647" s="60">
        <v>0</v>
      </c>
      <c r="M647" s="60">
        <v>1350</v>
      </c>
      <c r="N647" s="60">
        <v>0</v>
      </c>
      <c r="O647" s="61">
        <v>0</v>
      </c>
    </row>
    <row r="648" spans="1:16" ht="20.25" customHeight="1" x14ac:dyDescent="0.15">
      <c r="A648" s="397"/>
      <c r="B648" s="3" t="s">
        <v>161</v>
      </c>
      <c r="C648" s="60">
        <f t="shared" si="100"/>
        <v>14200</v>
      </c>
      <c r="D648" s="60">
        <v>0</v>
      </c>
      <c r="E648" s="60">
        <v>0</v>
      </c>
      <c r="F648" s="60">
        <v>0</v>
      </c>
      <c r="G648" s="60">
        <v>0</v>
      </c>
      <c r="H648" s="60">
        <v>9200</v>
      </c>
      <c r="I648" s="60">
        <v>3000</v>
      </c>
      <c r="J648" s="60">
        <v>0</v>
      </c>
      <c r="K648" s="60">
        <v>0</v>
      </c>
      <c r="L648" s="60">
        <v>0</v>
      </c>
      <c r="M648" s="60">
        <v>2000</v>
      </c>
      <c r="N648" s="60">
        <v>0</v>
      </c>
      <c r="O648" s="61">
        <v>0</v>
      </c>
    </row>
    <row r="649" spans="1:16" ht="20.25" customHeight="1" x14ac:dyDescent="0.15">
      <c r="A649" s="397"/>
      <c r="B649" s="3" t="s">
        <v>186</v>
      </c>
      <c r="C649" s="60">
        <f t="shared" si="100"/>
        <v>5500</v>
      </c>
      <c r="D649" s="261">
        <v>0</v>
      </c>
      <c r="E649" s="261">
        <v>0</v>
      </c>
      <c r="F649" s="261">
        <v>0</v>
      </c>
      <c r="G649" s="261">
        <v>0</v>
      </c>
      <c r="H649" s="261">
        <v>0</v>
      </c>
      <c r="I649" s="261">
        <v>0</v>
      </c>
      <c r="J649" s="261">
        <v>5000</v>
      </c>
      <c r="K649" s="261">
        <v>0</v>
      </c>
      <c r="L649" s="261">
        <v>0</v>
      </c>
      <c r="M649" s="261">
        <v>500</v>
      </c>
      <c r="N649" s="261">
        <v>0</v>
      </c>
      <c r="O649" s="262">
        <v>0</v>
      </c>
    </row>
    <row r="650" spans="1:16" ht="20.25" customHeight="1" x14ac:dyDescent="0.15">
      <c r="A650" s="397"/>
      <c r="B650" s="3" t="s">
        <v>187</v>
      </c>
      <c r="C650" s="60">
        <f t="shared" si="100"/>
        <v>11000</v>
      </c>
      <c r="D650" s="243"/>
      <c r="E650" s="243"/>
      <c r="F650" s="243"/>
      <c r="G650" s="243"/>
      <c r="H650" s="243">
        <v>6700</v>
      </c>
      <c r="I650" s="243">
        <v>3000</v>
      </c>
      <c r="J650" s="243"/>
      <c r="K650" s="243"/>
      <c r="L650" s="243"/>
      <c r="M650" s="243">
        <v>1300</v>
      </c>
      <c r="N650" s="243"/>
      <c r="O650" s="244"/>
    </row>
    <row r="651" spans="1:16" ht="20.25" customHeight="1" thickBot="1" x14ac:dyDescent="0.2">
      <c r="A651" s="315"/>
      <c r="B651" s="8" t="s">
        <v>20</v>
      </c>
      <c r="C651" s="14">
        <f>C650/C649</f>
        <v>2</v>
      </c>
      <c r="D651" s="35" t="s">
        <v>95</v>
      </c>
      <c r="E651" s="35" t="s">
        <v>95</v>
      </c>
      <c r="F651" s="35" t="s">
        <v>95</v>
      </c>
      <c r="G651" s="35" t="s">
        <v>95</v>
      </c>
      <c r="H651" s="35" t="s">
        <v>95</v>
      </c>
      <c r="I651" s="35" t="s">
        <v>95</v>
      </c>
      <c r="J651" s="35" t="s">
        <v>95</v>
      </c>
      <c r="K651" s="35" t="s">
        <v>95</v>
      </c>
      <c r="L651" s="35" t="s">
        <v>95</v>
      </c>
      <c r="M651" s="14">
        <f t="shared" ref="M651" si="101">M650/M649</f>
        <v>2.6</v>
      </c>
      <c r="N651" s="35" t="s">
        <v>95</v>
      </c>
      <c r="O651" s="73" t="s">
        <v>95</v>
      </c>
    </row>
    <row r="652" spans="1:16" ht="20.25" customHeight="1" x14ac:dyDescent="0.15">
      <c r="A652" s="300" t="s">
        <v>190</v>
      </c>
      <c r="B652" s="164" t="s">
        <v>186</v>
      </c>
      <c r="C652" s="265">
        <f>SUM(D652:O652)</f>
        <v>2677</v>
      </c>
      <c r="D652" s="266">
        <v>57</v>
      </c>
      <c r="E652" s="266">
        <v>106</v>
      </c>
      <c r="F652" s="266">
        <v>148</v>
      </c>
      <c r="G652" s="266">
        <v>168</v>
      </c>
      <c r="H652" s="266">
        <v>473</v>
      </c>
      <c r="I652" s="266">
        <v>166</v>
      </c>
      <c r="J652" s="266">
        <v>330</v>
      </c>
      <c r="K652" s="266">
        <v>343</v>
      </c>
      <c r="L652" s="266">
        <v>207</v>
      </c>
      <c r="M652" s="267">
        <v>293</v>
      </c>
      <c r="N652" s="266">
        <v>293</v>
      </c>
      <c r="O652" s="268">
        <v>93</v>
      </c>
    </row>
    <row r="653" spans="1:16" ht="20.25" customHeight="1" thickBot="1" x14ac:dyDescent="0.2">
      <c r="A653" s="315"/>
      <c r="B653" s="168" t="s">
        <v>187</v>
      </c>
      <c r="C653" s="270">
        <f>SUM(D653:O653)</f>
        <v>1782</v>
      </c>
      <c r="D653" s="248">
        <v>82</v>
      </c>
      <c r="E653" s="248">
        <v>85</v>
      </c>
      <c r="F653" s="248">
        <v>95</v>
      </c>
      <c r="G653" s="248">
        <v>108</v>
      </c>
      <c r="H653" s="248">
        <v>245</v>
      </c>
      <c r="I653" s="248">
        <v>96</v>
      </c>
      <c r="J653" s="248">
        <v>164</v>
      </c>
      <c r="K653" s="248">
        <v>198</v>
      </c>
      <c r="L653" s="248">
        <v>158</v>
      </c>
      <c r="M653" s="248">
        <v>217</v>
      </c>
      <c r="N653" s="248">
        <v>117</v>
      </c>
      <c r="O653" s="257">
        <v>217</v>
      </c>
    </row>
    <row r="654" spans="1:16" ht="20.25" customHeight="1" x14ac:dyDescent="0.15">
      <c r="A654" s="300" t="s">
        <v>191</v>
      </c>
      <c r="B654" s="164" t="s">
        <v>186</v>
      </c>
      <c r="C654" s="265">
        <f t="shared" ref="C654:C657" si="102">SUM(D654:O654)</f>
        <v>14700</v>
      </c>
      <c r="D654" s="271">
        <v>0</v>
      </c>
      <c r="E654" s="271">
        <v>0</v>
      </c>
      <c r="F654" s="271">
        <v>0</v>
      </c>
      <c r="G654" s="271">
        <v>0</v>
      </c>
      <c r="H654" s="271">
        <v>8000</v>
      </c>
      <c r="I654" s="271">
        <v>200</v>
      </c>
      <c r="J654" s="271">
        <v>1000</v>
      </c>
      <c r="K654" s="271">
        <v>4000</v>
      </c>
      <c r="L654" s="271">
        <v>1000</v>
      </c>
      <c r="M654" s="272">
        <v>0</v>
      </c>
      <c r="N654" s="271">
        <v>500</v>
      </c>
      <c r="O654" s="273">
        <v>0</v>
      </c>
    </row>
    <row r="655" spans="1:16" ht="20.25" customHeight="1" thickBot="1" x14ac:dyDescent="0.2">
      <c r="A655" s="315"/>
      <c r="B655" s="168" t="s">
        <v>187</v>
      </c>
      <c r="C655" s="270">
        <f t="shared" si="102"/>
        <v>15000</v>
      </c>
      <c r="D655" s="274">
        <v>1500</v>
      </c>
      <c r="E655" s="274">
        <v>300</v>
      </c>
      <c r="F655" s="274">
        <v>300</v>
      </c>
      <c r="G655" s="274">
        <v>1600</v>
      </c>
      <c r="H655" s="274">
        <v>500</v>
      </c>
      <c r="I655" s="274">
        <v>0</v>
      </c>
      <c r="J655" s="274">
        <v>2000</v>
      </c>
      <c r="K655" s="274">
        <v>4000</v>
      </c>
      <c r="L655" s="274">
        <v>1000</v>
      </c>
      <c r="M655" s="274">
        <v>1300</v>
      </c>
      <c r="N655" s="274">
        <v>1000</v>
      </c>
      <c r="O655" s="275">
        <v>1500</v>
      </c>
    </row>
    <row r="656" spans="1:16" ht="20.25" customHeight="1" x14ac:dyDescent="0.15">
      <c r="A656" s="300" t="s">
        <v>192</v>
      </c>
      <c r="B656" s="164" t="s">
        <v>186</v>
      </c>
      <c r="C656" s="265">
        <f t="shared" si="102"/>
        <v>8450</v>
      </c>
      <c r="D656" s="266">
        <v>40</v>
      </c>
      <c r="E656" s="266">
        <v>100</v>
      </c>
      <c r="F656" s="266">
        <v>210</v>
      </c>
      <c r="G656" s="266">
        <v>280</v>
      </c>
      <c r="H656" s="266">
        <v>2250</v>
      </c>
      <c r="I656" s="266">
        <v>3570</v>
      </c>
      <c r="J656" s="266">
        <v>400</v>
      </c>
      <c r="K656" s="266">
        <v>400</v>
      </c>
      <c r="L656" s="266">
        <v>380</v>
      </c>
      <c r="M656" s="267">
        <v>460</v>
      </c>
      <c r="N656" s="266">
        <v>220</v>
      </c>
      <c r="O656" s="268">
        <v>140</v>
      </c>
    </row>
    <row r="657" spans="1:17" ht="20.25" customHeight="1" thickBot="1" x14ac:dyDescent="0.2">
      <c r="A657" s="316"/>
      <c r="B657" s="165" t="s">
        <v>187</v>
      </c>
      <c r="C657" s="269">
        <f t="shared" si="102"/>
        <v>8338</v>
      </c>
      <c r="D657" s="247">
        <v>63</v>
      </c>
      <c r="E657" s="247">
        <v>80</v>
      </c>
      <c r="F657" s="247">
        <v>234</v>
      </c>
      <c r="G657" s="247">
        <v>216</v>
      </c>
      <c r="H657" s="247">
        <v>2282</v>
      </c>
      <c r="I657" s="247">
        <v>3363</v>
      </c>
      <c r="J657" s="247">
        <v>369</v>
      </c>
      <c r="K657" s="247">
        <v>390</v>
      </c>
      <c r="L657" s="247">
        <v>235</v>
      </c>
      <c r="M657" s="247">
        <v>460</v>
      </c>
      <c r="N657" s="247">
        <v>494</v>
      </c>
      <c r="O657" s="256">
        <v>152</v>
      </c>
    </row>
    <row r="658" spans="1:17" ht="20.25" customHeight="1" x14ac:dyDescent="0.15">
      <c r="A658" s="399" t="s">
        <v>42</v>
      </c>
      <c r="B658" s="222" t="s">
        <v>17</v>
      </c>
      <c r="C658" s="118">
        <f t="shared" ref="C658:C683" si="103">SUM(D658:O658)</f>
        <v>8038</v>
      </c>
      <c r="D658" s="119">
        <v>123</v>
      </c>
      <c r="E658" s="119">
        <v>173</v>
      </c>
      <c r="F658" s="119">
        <v>69</v>
      </c>
      <c r="G658" s="119">
        <v>70</v>
      </c>
      <c r="H658" s="119">
        <v>168</v>
      </c>
      <c r="I658" s="119">
        <v>151</v>
      </c>
      <c r="J658" s="119">
        <v>1820</v>
      </c>
      <c r="K658" s="119">
        <v>4880</v>
      </c>
      <c r="L658" s="119">
        <v>114</v>
      </c>
      <c r="M658" s="119">
        <v>239</v>
      </c>
      <c r="N658" s="119">
        <v>121</v>
      </c>
      <c r="O658" s="120">
        <v>110</v>
      </c>
    </row>
    <row r="659" spans="1:17" ht="20.25" customHeight="1" x14ac:dyDescent="0.15">
      <c r="A659" s="399"/>
      <c r="B659" s="183" t="s">
        <v>18</v>
      </c>
      <c r="C659" s="78">
        <f t="shared" si="103"/>
        <v>1492</v>
      </c>
      <c r="D659" s="121">
        <v>88</v>
      </c>
      <c r="E659" s="121">
        <v>139</v>
      </c>
      <c r="F659" s="121">
        <v>128</v>
      </c>
      <c r="G659" s="121">
        <v>88</v>
      </c>
      <c r="H659" s="121">
        <v>98</v>
      </c>
      <c r="I659" s="121">
        <v>99</v>
      </c>
      <c r="J659" s="121">
        <v>180</v>
      </c>
      <c r="K659" s="121">
        <v>174</v>
      </c>
      <c r="L659" s="121">
        <v>86</v>
      </c>
      <c r="M659" s="121">
        <v>116</v>
      </c>
      <c r="N659" s="121">
        <v>166</v>
      </c>
      <c r="O659" s="122">
        <v>130</v>
      </c>
    </row>
    <row r="660" spans="1:17" ht="20.25" customHeight="1" thickBot="1" x14ac:dyDescent="0.2">
      <c r="A660" s="400"/>
      <c r="B660" s="184" t="s">
        <v>19</v>
      </c>
      <c r="C660" s="132">
        <f t="shared" si="103"/>
        <v>3147</v>
      </c>
      <c r="D660" s="133">
        <v>159</v>
      </c>
      <c r="E660" s="133">
        <v>136</v>
      </c>
      <c r="F660" s="133">
        <v>82</v>
      </c>
      <c r="G660" s="133">
        <v>77</v>
      </c>
      <c r="H660" s="133">
        <v>126</v>
      </c>
      <c r="I660" s="133">
        <v>104</v>
      </c>
      <c r="J660" s="133">
        <v>402</v>
      </c>
      <c r="K660" s="133">
        <v>1193</v>
      </c>
      <c r="L660" s="133">
        <v>503</v>
      </c>
      <c r="M660" s="133">
        <v>128</v>
      </c>
      <c r="N660" s="133">
        <v>119</v>
      </c>
      <c r="O660" s="134">
        <v>118</v>
      </c>
    </row>
    <row r="661" spans="1:17" ht="20.25" customHeight="1" x14ac:dyDescent="0.15">
      <c r="A661" s="395" t="s">
        <v>60</v>
      </c>
      <c r="B661" s="39" t="s">
        <v>59</v>
      </c>
      <c r="C661" s="126">
        <f t="shared" si="103"/>
        <v>2141</v>
      </c>
      <c r="D661" s="127">
        <v>59</v>
      </c>
      <c r="E661" s="127">
        <v>57</v>
      </c>
      <c r="F661" s="127">
        <v>79</v>
      </c>
      <c r="G661" s="127">
        <v>82</v>
      </c>
      <c r="H661" s="127">
        <v>125</v>
      </c>
      <c r="I661" s="127">
        <v>118</v>
      </c>
      <c r="J661" s="127">
        <v>275</v>
      </c>
      <c r="K661" s="127">
        <v>560</v>
      </c>
      <c r="L661" s="127">
        <v>270</v>
      </c>
      <c r="M661" s="127">
        <v>139</v>
      </c>
      <c r="N661" s="127">
        <v>155</v>
      </c>
      <c r="O661" s="128">
        <v>222</v>
      </c>
    </row>
    <row r="662" spans="1:17" ht="20.25" customHeight="1" x14ac:dyDescent="0.15">
      <c r="A662" s="396"/>
      <c r="B662" s="183" t="s">
        <v>63</v>
      </c>
      <c r="C662" s="78">
        <f t="shared" si="103"/>
        <v>4387</v>
      </c>
      <c r="D662" s="121">
        <v>113</v>
      </c>
      <c r="E662" s="121">
        <v>112</v>
      </c>
      <c r="F662" s="121">
        <v>126</v>
      </c>
      <c r="G662" s="121">
        <v>102</v>
      </c>
      <c r="H662" s="121">
        <v>215</v>
      </c>
      <c r="I662" s="121">
        <v>165</v>
      </c>
      <c r="J662" s="121">
        <v>459</v>
      </c>
      <c r="K662" s="121">
        <v>1578</v>
      </c>
      <c r="L662" s="121">
        <v>277</v>
      </c>
      <c r="M662" s="121">
        <v>778</v>
      </c>
      <c r="N662" s="121">
        <v>319</v>
      </c>
      <c r="O662" s="122">
        <v>143</v>
      </c>
    </row>
    <row r="663" spans="1:17" ht="20.25" customHeight="1" thickBot="1" x14ac:dyDescent="0.2">
      <c r="A663" s="396"/>
      <c r="B663" s="185" t="s">
        <v>70</v>
      </c>
      <c r="C663" s="80">
        <f t="shared" si="103"/>
        <v>4182</v>
      </c>
      <c r="D663" s="45">
        <v>447</v>
      </c>
      <c r="E663" s="45">
        <v>466</v>
      </c>
      <c r="F663" s="45">
        <v>709</v>
      </c>
      <c r="G663" s="45">
        <v>631</v>
      </c>
      <c r="H663" s="45">
        <v>465</v>
      </c>
      <c r="I663" s="45">
        <v>396</v>
      </c>
      <c r="J663" s="45">
        <v>159</v>
      </c>
      <c r="K663" s="45">
        <v>234</v>
      </c>
      <c r="L663" s="45">
        <v>342</v>
      </c>
      <c r="M663" s="45">
        <v>124</v>
      </c>
      <c r="N663" s="45">
        <v>149</v>
      </c>
      <c r="O663" s="46">
        <v>60</v>
      </c>
    </row>
    <row r="664" spans="1:17" ht="20.25" customHeight="1" x14ac:dyDescent="0.15">
      <c r="A664" s="303" t="s">
        <v>43</v>
      </c>
      <c r="B664" s="39" t="s">
        <v>17</v>
      </c>
      <c r="C664" s="126">
        <f t="shared" si="103"/>
        <v>854925</v>
      </c>
      <c r="D664" s="127">
        <v>0</v>
      </c>
      <c r="E664" s="127">
        <v>0</v>
      </c>
      <c r="F664" s="127">
        <v>0</v>
      </c>
      <c r="G664" s="127">
        <v>112236</v>
      </c>
      <c r="H664" s="127">
        <v>126421</v>
      </c>
      <c r="I664" s="127">
        <v>91392</v>
      </c>
      <c r="J664" s="127">
        <v>98529</v>
      </c>
      <c r="K664" s="127">
        <v>109400</v>
      </c>
      <c r="L664" s="127">
        <v>90451</v>
      </c>
      <c r="M664" s="127">
        <v>83797</v>
      </c>
      <c r="N664" s="127">
        <v>75865</v>
      </c>
      <c r="O664" s="128">
        <v>66834</v>
      </c>
    </row>
    <row r="665" spans="1:17" ht="20.25" customHeight="1" x14ac:dyDescent="0.15">
      <c r="A665" s="304"/>
      <c r="B665" s="183" t="s">
        <v>18</v>
      </c>
      <c r="C665" s="78">
        <f t="shared" si="103"/>
        <v>1112246</v>
      </c>
      <c r="D665" s="121">
        <v>88643</v>
      </c>
      <c r="E665" s="121">
        <v>77738</v>
      </c>
      <c r="F665" s="121">
        <v>93390</v>
      </c>
      <c r="G665" s="121">
        <v>97159</v>
      </c>
      <c r="H665" s="121">
        <v>113172</v>
      </c>
      <c r="I665" s="121">
        <v>86071</v>
      </c>
      <c r="J665" s="121">
        <v>95987</v>
      </c>
      <c r="K665" s="121">
        <v>116585</v>
      </c>
      <c r="L665" s="121">
        <v>93994</v>
      </c>
      <c r="M665" s="121">
        <v>89614</v>
      </c>
      <c r="N665" s="121">
        <v>82772</v>
      </c>
      <c r="O665" s="122">
        <v>77121</v>
      </c>
    </row>
    <row r="666" spans="1:17" ht="20.25" customHeight="1" x14ac:dyDescent="0.15">
      <c r="A666" s="304"/>
      <c r="B666" s="183" t="s">
        <v>19</v>
      </c>
      <c r="C666" s="78">
        <f t="shared" si="103"/>
        <v>1089311</v>
      </c>
      <c r="D666" s="121">
        <v>98384</v>
      </c>
      <c r="E666" s="121">
        <v>83656</v>
      </c>
      <c r="F666" s="121">
        <v>91076</v>
      </c>
      <c r="G666" s="121">
        <v>91965</v>
      </c>
      <c r="H666" s="121">
        <v>109803</v>
      </c>
      <c r="I666" s="121">
        <v>81135</v>
      </c>
      <c r="J666" s="121">
        <v>87666</v>
      </c>
      <c r="K666" s="121">
        <v>112105</v>
      </c>
      <c r="L666" s="121">
        <v>91989</v>
      </c>
      <c r="M666" s="121">
        <v>87283</v>
      </c>
      <c r="N666" s="121">
        <v>79814</v>
      </c>
      <c r="O666" s="122">
        <v>74435</v>
      </c>
    </row>
    <row r="667" spans="1:17" ht="20.25" customHeight="1" x14ac:dyDescent="0.15">
      <c r="A667" s="304"/>
      <c r="B667" s="183" t="s">
        <v>59</v>
      </c>
      <c r="C667" s="78">
        <f t="shared" si="103"/>
        <v>890678</v>
      </c>
      <c r="D667" s="121">
        <v>89882</v>
      </c>
      <c r="E667" s="121">
        <v>65814</v>
      </c>
      <c r="F667" s="121">
        <v>75154</v>
      </c>
      <c r="G667" s="121">
        <v>67567</v>
      </c>
      <c r="H667" s="121">
        <v>82227</v>
      </c>
      <c r="I667" s="121">
        <v>68513</v>
      </c>
      <c r="J667" s="121">
        <v>71381</v>
      </c>
      <c r="K667" s="121">
        <v>91408</v>
      </c>
      <c r="L667" s="121">
        <v>73636</v>
      </c>
      <c r="M667" s="121">
        <v>73812</v>
      </c>
      <c r="N667" s="121">
        <v>69990</v>
      </c>
      <c r="O667" s="122">
        <v>61294</v>
      </c>
    </row>
    <row r="668" spans="1:17" ht="20.25" customHeight="1" x14ac:dyDescent="0.15">
      <c r="A668" s="304"/>
      <c r="B668" s="183" t="s">
        <v>66</v>
      </c>
      <c r="C668" s="78">
        <f t="shared" si="103"/>
        <v>902539</v>
      </c>
      <c r="D668" s="121">
        <v>71598</v>
      </c>
      <c r="E668" s="121">
        <v>61979</v>
      </c>
      <c r="F668" s="121">
        <v>75333</v>
      </c>
      <c r="G668" s="121">
        <v>72387</v>
      </c>
      <c r="H668" s="121">
        <v>90177</v>
      </c>
      <c r="I668" s="121">
        <v>72167</v>
      </c>
      <c r="J668" s="121">
        <v>77159</v>
      </c>
      <c r="K668" s="121">
        <v>96563</v>
      </c>
      <c r="L668" s="121">
        <v>80641</v>
      </c>
      <c r="M668" s="121">
        <v>72072</v>
      </c>
      <c r="N668" s="121">
        <v>68771</v>
      </c>
      <c r="O668" s="122">
        <v>63692</v>
      </c>
    </row>
    <row r="669" spans="1:17" ht="20.25" customHeight="1" x14ac:dyDescent="0.15">
      <c r="A669" s="304"/>
      <c r="B669" s="183" t="s">
        <v>69</v>
      </c>
      <c r="C669" s="78">
        <f t="shared" si="103"/>
        <v>930497</v>
      </c>
      <c r="D669" s="121">
        <v>79724</v>
      </c>
      <c r="E669" s="121">
        <v>62585</v>
      </c>
      <c r="F669" s="121">
        <v>78624</v>
      </c>
      <c r="G669" s="121">
        <v>76639</v>
      </c>
      <c r="H669" s="121">
        <v>94714</v>
      </c>
      <c r="I669" s="121">
        <v>75351</v>
      </c>
      <c r="J669" s="121">
        <v>77364</v>
      </c>
      <c r="K669" s="121">
        <v>98022</v>
      </c>
      <c r="L669" s="121">
        <v>75814</v>
      </c>
      <c r="M669" s="121">
        <v>79436</v>
      </c>
      <c r="N669" s="121">
        <v>67764</v>
      </c>
      <c r="O669" s="122">
        <v>64460</v>
      </c>
    </row>
    <row r="670" spans="1:17" ht="20.25" customHeight="1" x14ac:dyDescent="0.15">
      <c r="A670" s="304"/>
      <c r="B670" s="183" t="s">
        <v>72</v>
      </c>
      <c r="C670" s="78">
        <f t="shared" si="103"/>
        <v>1144096</v>
      </c>
      <c r="D670" s="121">
        <v>73593</v>
      </c>
      <c r="E670" s="121">
        <v>67373</v>
      </c>
      <c r="F670" s="121">
        <v>43567</v>
      </c>
      <c r="G670" s="121">
        <v>104345</v>
      </c>
      <c r="H670" s="121">
        <v>125749</v>
      </c>
      <c r="I670" s="121">
        <v>109619</v>
      </c>
      <c r="J670" s="121">
        <v>117677</v>
      </c>
      <c r="K670" s="121">
        <v>130809</v>
      </c>
      <c r="L670" s="121">
        <v>104115</v>
      </c>
      <c r="M670" s="121">
        <v>94525</v>
      </c>
      <c r="N670" s="121">
        <v>93070</v>
      </c>
      <c r="O670" s="122">
        <v>79654</v>
      </c>
    </row>
    <row r="671" spans="1:17" ht="20.25" customHeight="1" x14ac:dyDescent="0.15">
      <c r="A671" s="304"/>
      <c r="B671" s="183" t="s">
        <v>74</v>
      </c>
      <c r="C671" s="78">
        <f t="shared" si="103"/>
        <v>1043773</v>
      </c>
      <c r="D671" s="121">
        <v>85426</v>
      </c>
      <c r="E671" s="121">
        <v>78880</v>
      </c>
      <c r="F671" s="121">
        <v>102295</v>
      </c>
      <c r="G671" s="121">
        <v>79137</v>
      </c>
      <c r="H671" s="121">
        <v>83518</v>
      </c>
      <c r="I671" s="121">
        <v>88136</v>
      </c>
      <c r="J671" s="121">
        <v>89391</v>
      </c>
      <c r="K671" s="121">
        <v>106751</v>
      </c>
      <c r="L671" s="121">
        <v>92412</v>
      </c>
      <c r="M671" s="121">
        <v>85227</v>
      </c>
      <c r="N671" s="121">
        <v>78649</v>
      </c>
      <c r="O671" s="122">
        <v>73951</v>
      </c>
    </row>
    <row r="672" spans="1:17" ht="20.25" customHeight="1" x14ac:dyDescent="0.15">
      <c r="A672" s="304"/>
      <c r="B672" s="183" t="s">
        <v>80</v>
      </c>
      <c r="C672" s="78">
        <f t="shared" si="103"/>
        <v>1042015</v>
      </c>
      <c r="D672" s="121">
        <v>76973</v>
      </c>
      <c r="E672" s="121">
        <v>72679</v>
      </c>
      <c r="F672" s="121">
        <v>96828</v>
      </c>
      <c r="G672" s="121">
        <v>86814</v>
      </c>
      <c r="H672" s="121">
        <v>97466</v>
      </c>
      <c r="I672" s="121">
        <v>84882</v>
      </c>
      <c r="J672" s="121">
        <v>83497</v>
      </c>
      <c r="K672" s="121">
        <v>108931</v>
      </c>
      <c r="L672" s="121">
        <v>92396</v>
      </c>
      <c r="M672" s="121">
        <v>83212</v>
      </c>
      <c r="N672" s="121">
        <v>81403</v>
      </c>
      <c r="O672" s="122">
        <v>76934</v>
      </c>
      <c r="P672" s="5"/>
      <c r="Q672" s="110"/>
    </row>
    <row r="673" spans="1:16" ht="20.25" customHeight="1" x14ac:dyDescent="0.15">
      <c r="A673" s="304"/>
      <c r="B673" s="183" t="s">
        <v>81</v>
      </c>
      <c r="C673" s="78">
        <f t="shared" si="103"/>
        <v>1032158</v>
      </c>
      <c r="D673" s="121">
        <v>84654</v>
      </c>
      <c r="E673" s="121">
        <v>65612</v>
      </c>
      <c r="F673" s="121">
        <v>94819</v>
      </c>
      <c r="G673" s="121">
        <v>84277</v>
      </c>
      <c r="H673" s="121">
        <v>98479</v>
      </c>
      <c r="I673" s="121">
        <v>80653</v>
      </c>
      <c r="J673" s="121">
        <v>84380</v>
      </c>
      <c r="K673" s="121">
        <v>109110</v>
      </c>
      <c r="L673" s="121">
        <v>91995</v>
      </c>
      <c r="M673" s="121">
        <v>83116</v>
      </c>
      <c r="N673" s="121">
        <v>81966</v>
      </c>
      <c r="O673" s="122">
        <v>73097</v>
      </c>
    </row>
    <row r="674" spans="1:16" ht="20.25" customHeight="1" x14ac:dyDescent="0.15">
      <c r="A674" s="304"/>
      <c r="B674" s="183" t="s">
        <v>89</v>
      </c>
      <c r="C674" s="78">
        <f t="shared" si="103"/>
        <v>1082962</v>
      </c>
      <c r="D674" s="121">
        <v>81638</v>
      </c>
      <c r="E674" s="121">
        <v>75120</v>
      </c>
      <c r="F674" s="121">
        <v>97756</v>
      </c>
      <c r="G674" s="121">
        <v>86342</v>
      </c>
      <c r="H674" s="121">
        <v>102077</v>
      </c>
      <c r="I674" s="121">
        <v>80305</v>
      </c>
      <c r="J674" s="121">
        <v>88655</v>
      </c>
      <c r="K674" s="121">
        <v>105090</v>
      </c>
      <c r="L674" s="121">
        <v>95489</v>
      </c>
      <c r="M674" s="121">
        <v>89462</v>
      </c>
      <c r="N674" s="121">
        <v>104845</v>
      </c>
      <c r="O674" s="122">
        <v>76183</v>
      </c>
    </row>
    <row r="675" spans="1:16" ht="20.25" customHeight="1" x14ac:dyDescent="0.15">
      <c r="A675" s="304"/>
      <c r="B675" s="183" t="s">
        <v>92</v>
      </c>
      <c r="C675" s="78">
        <f t="shared" si="103"/>
        <v>936539</v>
      </c>
      <c r="D675" s="121">
        <f>31057+50543</f>
        <v>81600</v>
      </c>
      <c r="E675" s="121">
        <f>26043+49723</f>
        <v>75766</v>
      </c>
      <c r="F675" s="121">
        <f>27647+65094</f>
        <v>92741</v>
      </c>
      <c r="G675" s="121">
        <f>13640+58939</f>
        <v>72579</v>
      </c>
      <c r="H675" s="121">
        <f>15232+66926</f>
        <v>82158</v>
      </c>
      <c r="I675" s="121">
        <f>11444+54262</f>
        <v>65706</v>
      </c>
      <c r="J675" s="121">
        <f>13282+61871</f>
        <v>75153</v>
      </c>
      <c r="K675" s="121">
        <f>14392+71357</f>
        <v>85749</v>
      </c>
      <c r="L675" s="121">
        <f>14261+61136</f>
        <v>75397</v>
      </c>
      <c r="M675" s="121">
        <f>22437+60242</f>
        <v>82679</v>
      </c>
      <c r="N675" s="121">
        <f>23756+50757</f>
        <v>74513</v>
      </c>
      <c r="O675" s="122">
        <f>22906+49592</f>
        <v>72498</v>
      </c>
    </row>
    <row r="676" spans="1:16" ht="20.25" customHeight="1" x14ac:dyDescent="0.15">
      <c r="A676" s="304"/>
      <c r="B676" s="183" t="s">
        <v>115</v>
      </c>
      <c r="C676" s="78">
        <f t="shared" si="103"/>
        <v>963806</v>
      </c>
      <c r="D676" s="121">
        <v>78123</v>
      </c>
      <c r="E676" s="121">
        <v>69375</v>
      </c>
      <c r="F676" s="121">
        <v>89639</v>
      </c>
      <c r="G676" s="121">
        <v>79666</v>
      </c>
      <c r="H676" s="121">
        <v>92715</v>
      </c>
      <c r="I676" s="121">
        <v>75514</v>
      </c>
      <c r="J676" s="121">
        <v>78633</v>
      </c>
      <c r="K676" s="121">
        <v>95789</v>
      </c>
      <c r="L676" s="121">
        <v>82052</v>
      </c>
      <c r="M676" s="121">
        <v>74351</v>
      </c>
      <c r="N676" s="121">
        <v>73008</v>
      </c>
      <c r="O676" s="122">
        <v>74941</v>
      </c>
    </row>
    <row r="677" spans="1:16" ht="20.25" customHeight="1" x14ac:dyDescent="0.15">
      <c r="A677" s="304"/>
      <c r="B677" s="183" t="s">
        <v>119</v>
      </c>
      <c r="C677" s="78">
        <f t="shared" si="103"/>
        <v>944316</v>
      </c>
      <c r="D677" s="121">
        <v>79144</v>
      </c>
      <c r="E677" s="121">
        <v>70328</v>
      </c>
      <c r="F677" s="121">
        <v>85601</v>
      </c>
      <c r="G677" s="121">
        <v>80940</v>
      </c>
      <c r="H677" s="121">
        <v>69254</v>
      </c>
      <c r="I677" s="121">
        <v>77791</v>
      </c>
      <c r="J677" s="121">
        <v>79721</v>
      </c>
      <c r="K677" s="121">
        <v>94781</v>
      </c>
      <c r="L677" s="121">
        <v>82386</v>
      </c>
      <c r="M677" s="121">
        <v>77404</v>
      </c>
      <c r="N677" s="121">
        <v>73475</v>
      </c>
      <c r="O677" s="122">
        <v>73491</v>
      </c>
    </row>
    <row r="678" spans="1:16" ht="20.25" customHeight="1" x14ac:dyDescent="0.15">
      <c r="A678" s="304"/>
      <c r="B678" s="183" t="s">
        <v>136</v>
      </c>
      <c r="C678" s="78">
        <f t="shared" si="103"/>
        <v>953627</v>
      </c>
      <c r="D678" s="121">
        <v>76792</v>
      </c>
      <c r="E678" s="121">
        <v>68908</v>
      </c>
      <c r="F678" s="121">
        <v>86667</v>
      </c>
      <c r="G678" s="121">
        <v>84966</v>
      </c>
      <c r="H678" s="121">
        <v>91306</v>
      </c>
      <c r="I678" s="121">
        <v>74871</v>
      </c>
      <c r="J678" s="121">
        <v>75455</v>
      </c>
      <c r="K678" s="121">
        <v>97591</v>
      </c>
      <c r="L678" s="121">
        <v>82784</v>
      </c>
      <c r="M678" s="121">
        <v>68925</v>
      </c>
      <c r="N678" s="121">
        <v>72473</v>
      </c>
      <c r="O678" s="122">
        <v>72889</v>
      </c>
    </row>
    <row r="679" spans="1:16" ht="20.25" customHeight="1" x14ac:dyDescent="0.15">
      <c r="A679" s="304"/>
      <c r="B679" s="183" t="s">
        <v>149</v>
      </c>
      <c r="C679" s="78">
        <f t="shared" si="103"/>
        <v>598072</v>
      </c>
      <c r="D679" s="121">
        <f>27736+47586</f>
        <v>75322</v>
      </c>
      <c r="E679" s="121">
        <f>23301+42764</f>
        <v>66065</v>
      </c>
      <c r="F679" s="121">
        <f>2038+45407</f>
        <v>47445</v>
      </c>
      <c r="G679" s="121">
        <f>0+33820</f>
        <v>33820</v>
      </c>
      <c r="H679" s="121">
        <f>0+43285</f>
        <v>43285</v>
      </c>
      <c r="I679" s="121">
        <f>5514+43422</f>
        <v>48936</v>
      </c>
      <c r="J679" s="121">
        <f>6995+42947</f>
        <v>49942</v>
      </c>
      <c r="K679" s="121">
        <f>5244+57251</f>
        <v>62495</v>
      </c>
      <c r="L679" s="121">
        <f>0+45616</f>
        <v>45616</v>
      </c>
      <c r="M679" s="121">
        <f>0+43405</f>
        <v>43405</v>
      </c>
      <c r="N679" s="121">
        <f>0+39693</f>
        <v>39693</v>
      </c>
      <c r="O679" s="122">
        <f>5798+36250</f>
        <v>42048</v>
      </c>
    </row>
    <row r="680" spans="1:16" ht="20.25" customHeight="1" x14ac:dyDescent="0.15">
      <c r="A680" s="304"/>
      <c r="B680" s="183" t="s">
        <v>157</v>
      </c>
      <c r="C680" s="78">
        <f t="shared" si="103"/>
        <v>635184</v>
      </c>
      <c r="D680" s="121">
        <v>44266</v>
      </c>
      <c r="E680" s="121">
        <v>44030</v>
      </c>
      <c r="F680" s="121">
        <v>52061</v>
      </c>
      <c r="G680" s="121">
        <v>43624</v>
      </c>
      <c r="H680" s="121">
        <v>57194</v>
      </c>
      <c r="I680" s="121">
        <v>52574</v>
      </c>
      <c r="J680" s="121">
        <v>57099</v>
      </c>
      <c r="K680" s="121">
        <v>64577</v>
      </c>
      <c r="L680" s="121">
        <v>55806</v>
      </c>
      <c r="M680" s="121">
        <v>55976</v>
      </c>
      <c r="N680" s="121">
        <v>54400</v>
      </c>
      <c r="O680" s="122">
        <v>53577</v>
      </c>
    </row>
    <row r="681" spans="1:16" ht="20.25" customHeight="1" x14ac:dyDescent="0.15">
      <c r="A681" s="304"/>
      <c r="B681" s="183" t="s">
        <v>161</v>
      </c>
      <c r="C681" s="78">
        <f t="shared" si="103"/>
        <v>1387295</v>
      </c>
      <c r="D681" s="121">
        <v>77886</v>
      </c>
      <c r="E681" s="121">
        <v>64408</v>
      </c>
      <c r="F681" s="121">
        <v>95051</v>
      </c>
      <c r="G681" s="121">
        <v>97726</v>
      </c>
      <c r="H681" s="121">
        <v>132648</v>
      </c>
      <c r="I681" s="121">
        <v>114341</v>
      </c>
      <c r="J681" s="121">
        <v>138074</v>
      </c>
      <c r="K681" s="121">
        <v>155937</v>
      </c>
      <c r="L681" s="121">
        <v>142066</v>
      </c>
      <c r="M681" s="121">
        <v>145987</v>
      </c>
      <c r="N681" s="121">
        <v>106807</v>
      </c>
      <c r="O681" s="122">
        <v>116364</v>
      </c>
    </row>
    <row r="682" spans="1:16" ht="20.25" customHeight="1" x14ac:dyDescent="0.15">
      <c r="A682" s="304"/>
      <c r="B682" s="183" t="s">
        <v>186</v>
      </c>
      <c r="C682" s="78">
        <f t="shared" si="103"/>
        <v>1556878</v>
      </c>
      <c r="D682" s="277">
        <v>111775</v>
      </c>
      <c r="E682" s="277">
        <v>102038</v>
      </c>
      <c r="F682" s="277">
        <v>136102</v>
      </c>
      <c r="G682" s="277">
        <v>128802</v>
      </c>
      <c r="H682" s="277">
        <v>150915</v>
      </c>
      <c r="I682" s="277">
        <v>121293</v>
      </c>
      <c r="J682" s="277">
        <v>142713</v>
      </c>
      <c r="K682" s="277">
        <v>175440</v>
      </c>
      <c r="L682" s="277">
        <v>140189</v>
      </c>
      <c r="M682" s="277">
        <v>123900</v>
      </c>
      <c r="N682" s="277">
        <v>114585</v>
      </c>
      <c r="O682" s="278">
        <v>109126</v>
      </c>
    </row>
    <row r="683" spans="1:16" ht="20.25" customHeight="1" x14ac:dyDescent="0.15">
      <c r="A683" s="304"/>
      <c r="B683" s="183" t="s">
        <v>187</v>
      </c>
      <c r="C683" s="78">
        <f t="shared" si="103"/>
        <v>1470250</v>
      </c>
      <c r="D683" s="277">
        <v>120625</v>
      </c>
      <c r="E683" s="277">
        <v>104031</v>
      </c>
      <c r="F683" s="277">
        <v>115409</v>
      </c>
      <c r="G683" s="277">
        <v>133103</v>
      </c>
      <c r="H683" s="277">
        <v>149537</v>
      </c>
      <c r="I683" s="277">
        <v>118821</v>
      </c>
      <c r="J683" s="277">
        <v>115352</v>
      </c>
      <c r="K683" s="277">
        <v>147774</v>
      </c>
      <c r="L683" s="277">
        <v>127645</v>
      </c>
      <c r="M683" s="277">
        <v>127933</v>
      </c>
      <c r="N683" s="277">
        <v>114425</v>
      </c>
      <c r="O683" s="278">
        <v>95595</v>
      </c>
    </row>
    <row r="684" spans="1:16" ht="20.25" customHeight="1" thickBot="1" x14ac:dyDescent="0.2">
      <c r="A684" s="305"/>
      <c r="B684" s="279" t="s">
        <v>20</v>
      </c>
      <c r="C684" s="12">
        <f>C683/C682</f>
        <v>0.94435787518354042</v>
      </c>
      <c r="D684" s="12">
        <f t="shared" ref="D684:O684" si="104">D683/D682</f>
        <v>1.0791769179154551</v>
      </c>
      <c r="E684" s="12">
        <f t="shared" si="104"/>
        <v>1.0195319390815187</v>
      </c>
      <c r="F684" s="12">
        <f t="shared" si="104"/>
        <v>0.84795961852140311</v>
      </c>
      <c r="G684" s="12">
        <f t="shared" si="104"/>
        <v>1.0333923386282822</v>
      </c>
      <c r="H684" s="12">
        <f t="shared" si="104"/>
        <v>0.99086903223668954</v>
      </c>
      <c r="I684" s="12">
        <f t="shared" si="104"/>
        <v>0.97961959882268557</v>
      </c>
      <c r="J684" s="12">
        <f t="shared" si="104"/>
        <v>0.80827955407005669</v>
      </c>
      <c r="K684" s="12">
        <f t="shared" si="104"/>
        <v>0.84230506155950757</v>
      </c>
      <c r="L684" s="12">
        <f t="shared" si="104"/>
        <v>0.91052079692415244</v>
      </c>
      <c r="M684" s="12">
        <f t="shared" si="104"/>
        <v>1.0325504439063762</v>
      </c>
      <c r="N684" s="12">
        <f t="shared" si="104"/>
        <v>0.99860365667408479</v>
      </c>
      <c r="O684" s="13">
        <f t="shared" si="104"/>
        <v>0.87600571816065831</v>
      </c>
      <c r="P684" s="5"/>
    </row>
    <row r="685" spans="1:16" ht="20.25" customHeight="1" thickBot="1" x14ac:dyDescent="0.2">
      <c r="A685" s="182" t="s">
        <v>44</v>
      </c>
      <c r="B685" s="276" t="s">
        <v>19</v>
      </c>
      <c r="C685" s="76">
        <f t="shared" ref="C685:C696" si="105">SUM(D685:O685)</f>
        <v>16000</v>
      </c>
      <c r="D685" s="129">
        <v>0</v>
      </c>
      <c r="E685" s="129">
        <v>0</v>
      </c>
      <c r="F685" s="129">
        <v>0</v>
      </c>
      <c r="G685" s="129">
        <v>0</v>
      </c>
      <c r="H685" s="129">
        <v>0</v>
      </c>
      <c r="I685" s="129">
        <v>0</v>
      </c>
      <c r="J685" s="129">
        <v>16000</v>
      </c>
      <c r="K685" s="129">
        <v>0</v>
      </c>
      <c r="L685" s="129">
        <v>0</v>
      </c>
      <c r="M685" s="129">
        <v>0</v>
      </c>
      <c r="N685" s="129">
        <v>0</v>
      </c>
      <c r="O685" s="130">
        <v>0</v>
      </c>
    </row>
    <row r="686" spans="1:16" ht="20.25" customHeight="1" x14ac:dyDescent="0.15">
      <c r="A686" s="303" t="s">
        <v>87</v>
      </c>
      <c r="B686" s="39" t="s">
        <v>84</v>
      </c>
      <c r="C686" s="126">
        <f t="shared" si="105"/>
        <v>7000</v>
      </c>
      <c r="D686" s="127">
        <v>0</v>
      </c>
      <c r="E686" s="127">
        <v>0</v>
      </c>
      <c r="F686" s="127">
        <v>0</v>
      </c>
      <c r="G686" s="127">
        <v>0</v>
      </c>
      <c r="H686" s="127">
        <v>0</v>
      </c>
      <c r="I686" s="127">
        <v>0</v>
      </c>
      <c r="J686" s="127">
        <v>0</v>
      </c>
      <c r="K686" s="127">
        <v>7000</v>
      </c>
      <c r="L686" s="127">
        <v>0</v>
      </c>
      <c r="M686" s="127">
        <v>0</v>
      </c>
      <c r="N686" s="127">
        <v>0</v>
      </c>
      <c r="O686" s="128">
        <v>0</v>
      </c>
    </row>
    <row r="687" spans="1:16" ht="20.25" customHeight="1" x14ac:dyDescent="0.15">
      <c r="A687" s="304"/>
      <c r="B687" s="183" t="s">
        <v>89</v>
      </c>
      <c r="C687" s="78">
        <f t="shared" si="105"/>
        <v>9000</v>
      </c>
      <c r="D687" s="121">
        <v>0</v>
      </c>
      <c r="E687" s="121">
        <v>0</v>
      </c>
      <c r="F687" s="121">
        <v>0</v>
      </c>
      <c r="G687" s="121">
        <v>0</v>
      </c>
      <c r="H687" s="121">
        <v>0</v>
      </c>
      <c r="I687" s="121">
        <v>0</v>
      </c>
      <c r="J687" s="121">
        <v>0</v>
      </c>
      <c r="K687" s="121">
        <v>9000</v>
      </c>
      <c r="L687" s="121">
        <v>0</v>
      </c>
      <c r="M687" s="121">
        <v>0</v>
      </c>
      <c r="N687" s="121">
        <v>0</v>
      </c>
      <c r="O687" s="122">
        <v>0</v>
      </c>
    </row>
    <row r="688" spans="1:16" ht="20.25" customHeight="1" x14ac:dyDescent="0.15">
      <c r="A688" s="304"/>
      <c r="B688" s="183" t="s">
        <v>92</v>
      </c>
      <c r="C688" s="78">
        <f t="shared" si="105"/>
        <v>9000</v>
      </c>
      <c r="D688" s="121">
        <v>0</v>
      </c>
      <c r="E688" s="121">
        <v>0</v>
      </c>
      <c r="F688" s="121">
        <v>0</v>
      </c>
      <c r="G688" s="121">
        <v>0</v>
      </c>
      <c r="H688" s="121">
        <v>0</v>
      </c>
      <c r="I688" s="121">
        <v>0</v>
      </c>
      <c r="J688" s="121">
        <v>0</v>
      </c>
      <c r="K688" s="121">
        <v>9000</v>
      </c>
      <c r="L688" s="121">
        <v>0</v>
      </c>
      <c r="M688" s="121">
        <v>0</v>
      </c>
      <c r="N688" s="121">
        <v>0</v>
      </c>
      <c r="O688" s="122">
        <v>0</v>
      </c>
    </row>
    <row r="689" spans="1:16" ht="20.25" customHeight="1" x14ac:dyDescent="0.15">
      <c r="A689" s="304"/>
      <c r="B689" s="183" t="s">
        <v>115</v>
      </c>
      <c r="C689" s="78">
        <f t="shared" si="105"/>
        <v>9000</v>
      </c>
      <c r="D689" s="121">
        <v>0</v>
      </c>
      <c r="E689" s="121">
        <v>0</v>
      </c>
      <c r="F689" s="121">
        <v>0</v>
      </c>
      <c r="G689" s="121">
        <v>0</v>
      </c>
      <c r="H689" s="121">
        <v>0</v>
      </c>
      <c r="I689" s="121">
        <v>0</v>
      </c>
      <c r="J689" s="121">
        <v>0</v>
      </c>
      <c r="K689" s="121">
        <v>9000</v>
      </c>
      <c r="L689" s="121">
        <v>0</v>
      </c>
      <c r="M689" s="121">
        <v>0</v>
      </c>
      <c r="N689" s="121">
        <v>0</v>
      </c>
      <c r="O689" s="122">
        <v>0</v>
      </c>
    </row>
    <row r="690" spans="1:16" ht="20.25" customHeight="1" x14ac:dyDescent="0.15">
      <c r="A690" s="304"/>
      <c r="B690" s="183" t="s">
        <v>119</v>
      </c>
      <c r="C690" s="78">
        <f t="shared" si="105"/>
        <v>9500</v>
      </c>
      <c r="D690" s="121">
        <v>0</v>
      </c>
      <c r="E690" s="121">
        <v>0</v>
      </c>
      <c r="F690" s="121">
        <v>0</v>
      </c>
      <c r="G690" s="121">
        <v>0</v>
      </c>
      <c r="H690" s="121">
        <v>0</v>
      </c>
      <c r="I690" s="121">
        <v>0</v>
      </c>
      <c r="J690" s="121">
        <v>0</v>
      </c>
      <c r="K690" s="121">
        <v>9500</v>
      </c>
      <c r="L690" s="121">
        <v>0</v>
      </c>
      <c r="M690" s="121">
        <v>0</v>
      </c>
      <c r="N690" s="121">
        <v>0</v>
      </c>
      <c r="O690" s="122">
        <v>0</v>
      </c>
    </row>
    <row r="691" spans="1:16" ht="20.25" customHeight="1" x14ac:dyDescent="0.15">
      <c r="A691" s="304"/>
      <c r="B691" s="183" t="s">
        <v>136</v>
      </c>
      <c r="C691" s="78">
        <f t="shared" si="105"/>
        <v>9500</v>
      </c>
      <c r="D691" s="121">
        <v>0</v>
      </c>
      <c r="E691" s="121">
        <v>0</v>
      </c>
      <c r="F691" s="121">
        <v>0</v>
      </c>
      <c r="G691" s="121">
        <v>0</v>
      </c>
      <c r="H691" s="121">
        <v>0</v>
      </c>
      <c r="I691" s="121">
        <v>0</v>
      </c>
      <c r="J691" s="121">
        <v>0</v>
      </c>
      <c r="K691" s="121">
        <v>9500</v>
      </c>
      <c r="L691" s="121">
        <v>0</v>
      </c>
      <c r="M691" s="121">
        <v>0</v>
      </c>
      <c r="N691" s="121">
        <v>0</v>
      </c>
      <c r="O691" s="122">
        <v>0</v>
      </c>
    </row>
    <row r="692" spans="1:16" ht="20.25" customHeight="1" x14ac:dyDescent="0.15">
      <c r="A692" s="304"/>
      <c r="B692" s="183" t="s">
        <v>149</v>
      </c>
      <c r="C692" s="78">
        <f t="shared" si="105"/>
        <v>0</v>
      </c>
      <c r="D692" s="121">
        <v>0</v>
      </c>
      <c r="E692" s="121">
        <v>0</v>
      </c>
      <c r="F692" s="121">
        <v>0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2">
        <v>0</v>
      </c>
    </row>
    <row r="693" spans="1:16" ht="20.25" customHeight="1" x14ac:dyDescent="0.15">
      <c r="A693" s="304"/>
      <c r="B693" s="183" t="s">
        <v>155</v>
      </c>
      <c r="C693" s="78">
        <f t="shared" si="105"/>
        <v>0</v>
      </c>
      <c r="D693" s="121">
        <v>0</v>
      </c>
      <c r="E693" s="121">
        <v>0</v>
      </c>
      <c r="F693" s="121">
        <v>0</v>
      </c>
      <c r="G693" s="121">
        <v>0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2">
        <v>0</v>
      </c>
    </row>
    <row r="694" spans="1:16" ht="20.25" customHeight="1" x14ac:dyDescent="0.15">
      <c r="A694" s="304"/>
      <c r="B694" s="183" t="s">
        <v>161</v>
      </c>
      <c r="C694" s="78">
        <f t="shared" si="105"/>
        <v>0</v>
      </c>
      <c r="D694" s="121">
        <v>0</v>
      </c>
      <c r="E694" s="121">
        <v>0</v>
      </c>
      <c r="F694" s="121">
        <v>0</v>
      </c>
      <c r="G694" s="121">
        <v>0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2">
        <v>0</v>
      </c>
    </row>
    <row r="695" spans="1:16" ht="20.25" customHeight="1" x14ac:dyDescent="0.15">
      <c r="A695" s="304"/>
      <c r="B695" s="183" t="s">
        <v>186</v>
      </c>
      <c r="C695" s="78">
        <f t="shared" si="105"/>
        <v>9000</v>
      </c>
      <c r="D695" s="230">
        <v>0</v>
      </c>
      <c r="E695" s="230">
        <v>0</v>
      </c>
      <c r="F695" s="230">
        <v>0</v>
      </c>
      <c r="G695" s="230">
        <v>0</v>
      </c>
      <c r="H695" s="230">
        <v>0</v>
      </c>
      <c r="I695" s="230">
        <v>0</v>
      </c>
      <c r="J695" s="230">
        <v>0</v>
      </c>
      <c r="K695" s="230">
        <v>9000</v>
      </c>
      <c r="L695" s="230">
        <v>0</v>
      </c>
      <c r="M695" s="230">
        <v>0</v>
      </c>
      <c r="N695" s="230">
        <v>0</v>
      </c>
      <c r="O695" s="231">
        <v>0</v>
      </c>
    </row>
    <row r="696" spans="1:16" ht="20.25" customHeight="1" x14ac:dyDescent="0.15">
      <c r="A696" s="304"/>
      <c r="B696" s="183" t="s">
        <v>187</v>
      </c>
      <c r="C696" s="78">
        <f t="shared" si="105"/>
        <v>1500</v>
      </c>
      <c r="D696" s="224"/>
      <c r="E696" s="224"/>
      <c r="F696" s="224"/>
      <c r="G696" s="224"/>
      <c r="H696" s="224"/>
      <c r="I696" s="224"/>
      <c r="J696" s="224"/>
      <c r="K696" s="224"/>
      <c r="L696" s="224"/>
      <c r="M696" s="224">
        <v>1500</v>
      </c>
      <c r="N696" s="224"/>
      <c r="O696" s="225"/>
    </row>
    <row r="697" spans="1:16" ht="20.25" customHeight="1" thickBot="1" x14ac:dyDescent="0.2">
      <c r="A697" s="398"/>
      <c r="B697" s="186" t="s">
        <v>20</v>
      </c>
      <c r="C697" s="35">
        <f>C696/C695</f>
        <v>0.16666666666666666</v>
      </c>
      <c r="D697" s="35" t="s">
        <v>62</v>
      </c>
      <c r="E697" s="35" t="s">
        <v>62</v>
      </c>
      <c r="F697" s="35" t="s">
        <v>62</v>
      </c>
      <c r="G697" s="35" t="s">
        <v>62</v>
      </c>
      <c r="H697" s="35" t="s">
        <v>62</v>
      </c>
      <c r="I697" s="35" t="s">
        <v>62</v>
      </c>
      <c r="J697" s="35" t="s">
        <v>62</v>
      </c>
      <c r="K697" s="35" t="s">
        <v>62</v>
      </c>
      <c r="L697" s="35" t="s">
        <v>62</v>
      </c>
      <c r="M697" s="35" t="s">
        <v>62</v>
      </c>
      <c r="N697" s="35" t="s">
        <v>62</v>
      </c>
      <c r="O697" s="73" t="s">
        <v>62</v>
      </c>
      <c r="P697" s="5"/>
    </row>
    <row r="698" spans="1:16" ht="20.25" customHeight="1" x14ac:dyDescent="0.15">
      <c r="A698" s="303" t="s">
        <v>88</v>
      </c>
      <c r="B698" s="39" t="s">
        <v>81</v>
      </c>
      <c r="C698" s="126">
        <f t="shared" ref="C698:C708" si="106">SUM(D698:O698)</f>
        <v>4500</v>
      </c>
      <c r="D698" s="127">
        <v>0</v>
      </c>
      <c r="E698" s="127">
        <v>0</v>
      </c>
      <c r="F698" s="127">
        <v>0</v>
      </c>
      <c r="G698" s="127">
        <v>0</v>
      </c>
      <c r="H698" s="127">
        <v>0</v>
      </c>
      <c r="I698" s="127">
        <v>0</v>
      </c>
      <c r="J698" s="127">
        <v>0</v>
      </c>
      <c r="K698" s="127">
        <v>0</v>
      </c>
      <c r="L698" s="127">
        <v>0</v>
      </c>
      <c r="M698" s="127">
        <v>4500</v>
      </c>
      <c r="N698" s="127">
        <v>0</v>
      </c>
      <c r="O698" s="128">
        <v>0</v>
      </c>
    </row>
    <row r="699" spans="1:16" ht="20.25" customHeight="1" x14ac:dyDescent="0.15">
      <c r="A699" s="304"/>
      <c r="B699" s="183" t="s">
        <v>89</v>
      </c>
      <c r="C699" s="78">
        <f t="shared" si="106"/>
        <v>4500</v>
      </c>
      <c r="D699" s="121">
        <v>0</v>
      </c>
      <c r="E699" s="121">
        <v>0</v>
      </c>
      <c r="F699" s="121">
        <v>0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4500</v>
      </c>
      <c r="N699" s="121">
        <v>0</v>
      </c>
      <c r="O699" s="122">
        <v>0</v>
      </c>
    </row>
    <row r="700" spans="1:16" ht="20.25" customHeight="1" x14ac:dyDescent="0.15">
      <c r="A700" s="304"/>
      <c r="B700" s="183" t="s">
        <v>92</v>
      </c>
      <c r="C700" s="78">
        <f t="shared" si="106"/>
        <v>3000</v>
      </c>
      <c r="D700" s="121">
        <v>0</v>
      </c>
      <c r="E700" s="121">
        <v>0</v>
      </c>
      <c r="F700" s="121">
        <v>0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3000</v>
      </c>
      <c r="N700" s="121">
        <v>0</v>
      </c>
      <c r="O700" s="122">
        <v>0</v>
      </c>
    </row>
    <row r="701" spans="1:16" ht="20.25" customHeight="1" x14ac:dyDescent="0.15">
      <c r="A701" s="304"/>
      <c r="B701" s="183" t="s">
        <v>115</v>
      </c>
      <c r="C701" s="78">
        <f t="shared" si="106"/>
        <v>1000</v>
      </c>
      <c r="D701" s="121">
        <v>0</v>
      </c>
      <c r="E701" s="121">
        <v>0</v>
      </c>
      <c r="F701" s="121">
        <v>0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1000</v>
      </c>
      <c r="N701" s="121">
        <v>0</v>
      </c>
      <c r="O701" s="122">
        <v>0</v>
      </c>
    </row>
    <row r="702" spans="1:16" ht="20.25" customHeight="1" x14ac:dyDescent="0.15">
      <c r="A702" s="304"/>
      <c r="B702" s="183" t="s">
        <v>119</v>
      </c>
      <c r="C702" s="78">
        <f t="shared" si="106"/>
        <v>3500</v>
      </c>
      <c r="D702" s="121">
        <v>0</v>
      </c>
      <c r="E702" s="121">
        <v>0</v>
      </c>
      <c r="F702" s="121">
        <v>0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3500</v>
      </c>
      <c r="N702" s="121">
        <v>0</v>
      </c>
      <c r="O702" s="122">
        <v>0</v>
      </c>
    </row>
    <row r="703" spans="1:16" ht="20.25" customHeight="1" x14ac:dyDescent="0.15">
      <c r="A703" s="304"/>
      <c r="B703" s="183" t="s">
        <v>136</v>
      </c>
      <c r="C703" s="78">
        <f t="shared" si="106"/>
        <v>0</v>
      </c>
      <c r="D703" s="121">
        <v>0</v>
      </c>
      <c r="E703" s="121">
        <v>0</v>
      </c>
      <c r="F703" s="121">
        <v>0</v>
      </c>
      <c r="G703" s="121">
        <v>0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2">
        <v>0</v>
      </c>
    </row>
    <row r="704" spans="1:16" ht="20.25" customHeight="1" x14ac:dyDescent="0.15">
      <c r="A704" s="304"/>
      <c r="B704" s="183" t="s">
        <v>149</v>
      </c>
      <c r="C704" s="78">
        <f t="shared" si="106"/>
        <v>0</v>
      </c>
      <c r="D704" s="78">
        <v>0</v>
      </c>
      <c r="E704" s="78">
        <v>0</v>
      </c>
      <c r="F704" s="78">
        <v>0</v>
      </c>
      <c r="G704" s="78">
        <v>0</v>
      </c>
      <c r="H704" s="78">
        <v>0</v>
      </c>
      <c r="I704" s="78">
        <v>0</v>
      </c>
      <c r="J704" s="78">
        <v>0</v>
      </c>
      <c r="K704" s="78">
        <v>0</v>
      </c>
      <c r="L704" s="78">
        <v>0</v>
      </c>
      <c r="M704" s="78">
        <v>0</v>
      </c>
      <c r="N704" s="78">
        <v>0</v>
      </c>
      <c r="O704" s="79">
        <v>0</v>
      </c>
    </row>
    <row r="705" spans="1:16" ht="20.25" customHeight="1" x14ac:dyDescent="0.15">
      <c r="A705" s="304"/>
      <c r="B705" s="183" t="s">
        <v>155</v>
      </c>
      <c r="C705" s="78">
        <f t="shared" si="106"/>
        <v>0</v>
      </c>
      <c r="D705" s="78">
        <v>0</v>
      </c>
      <c r="E705" s="78">
        <v>0</v>
      </c>
      <c r="F705" s="78">
        <v>0</v>
      </c>
      <c r="G705" s="78">
        <v>0</v>
      </c>
      <c r="H705" s="78">
        <v>0</v>
      </c>
      <c r="I705" s="78">
        <v>0</v>
      </c>
      <c r="J705" s="78">
        <v>0</v>
      </c>
      <c r="K705" s="78">
        <v>0</v>
      </c>
      <c r="L705" s="78">
        <v>0</v>
      </c>
      <c r="M705" s="78">
        <v>0</v>
      </c>
      <c r="N705" s="78">
        <v>0</v>
      </c>
      <c r="O705" s="79">
        <v>0</v>
      </c>
    </row>
    <row r="706" spans="1:16" ht="20.25" customHeight="1" x14ac:dyDescent="0.15">
      <c r="A706" s="304"/>
      <c r="B706" s="183" t="s">
        <v>161</v>
      </c>
      <c r="C706" s="78">
        <f t="shared" si="106"/>
        <v>4000</v>
      </c>
      <c r="D706" s="78">
        <v>0</v>
      </c>
      <c r="E706" s="78">
        <v>0</v>
      </c>
      <c r="F706" s="78">
        <v>0</v>
      </c>
      <c r="G706" s="78">
        <v>0</v>
      </c>
      <c r="H706" s="78">
        <v>0</v>
      </c>
      <c r="I706" s="78">
        <v>0</v>
      </c>
      <c r="J706" s="78">
        <v>0</v>
      </c>
      <c r="K706" s="78">
        <v>0</v>
      </c>
      <c r="L706" s="78">
        <v>0</v>
      </c>
      <c r="M706" s="78">
        <v>0</v>
      </c>
      <c r="N706" s="78">
        <v>4000</v>
      </c>
      <c r="O706" s="79">
        <v>0</v>
      </c>
    </row>
    <row r="707" spans="1:16" ht="20.25" customHeight="1" x14ac:dyDescent="0.15">
      <c r="A707" s="304"/>
      <c r="B707" s="183" t="s">
        <v>186</v>
      </c>
      <c r="C707" s="78">
        <f t="shared" si="106"/>
        <v>4000</v>
      </c>
      <c r="D707" s="230">
        <v>0</v>
      </c>
      <c r="E707" s="230">
        <v>0</v>
      </c>
      <c r="F707" s="230">
        <v>0</v>
      </c>
      <c r="G707" s="230">
        <v>0</v>
      </c>
      <c r="H707" s="230">
        <v>0</v>
      </c>
      <c r="I707" s="230">
        <v>0</v>
      </c>
      <c r="J707" s="230">
        <v>0</v>
      </c>
      <c r="K707" s="230">
        <v>0</v>
      </c>
      <c r="L707" s="230">
        <v>0</v>
      </c>
      <c r="M707" s="230">
        <v>0</v>
      </c>
      <c r="N707" s="224">
        <v>4000</v>
      </c>
      <c r="O707" s="225">
        <v>0</v>
      </c>
    </row>
    <row r="708" spans="1:16" ht="20.25" customHeight="1" x14ac:dyDescent="0.15">
      <c r="A708" s="304"/>
      <c r="B708" s="183" t="s">
        <v>187</v>
      </c>
      <c r="C708" s="78">
        <f t="shared" si="106"/>
        <v>5000</v>
      </c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>
        <v>5000</v>
      </c>
      <c r="O708" s="225"/>
    </row>
    <row r="709" spans="1:16" ht="20.25" customHeight="1" thickBot="1" x14ac:dyDescent="0.2">
      <c r="A709" s="305"/>
      <c r="B709" s="279" t="s">
        <v>20</v>
      </c>
      <c r="C709" s="12">
        <f>C708/C707</f>
        <v>1.25</v>
      </c>
      <c r="D709" s="38" t="s">
        <v>62</v>
      </c>
      <c r="E709" s="38" t="s">
        <v>62</v>
      </c>
      <c r="F709" s="38" t="s">
        <v>62</v>
      </c>
      <c r="G709" s="38" t="s">
        <v>62</v>
      </c>
      <c r="H709" s="38" t="s">
        <v>62</v>
      </c>
      <c r="I709" s="38" t="s">
        <v>62</v>
      </c>
      <c r="J709" s="38" t="s">
        <v>62</v>
      </c>
      <c r="K709" s="38" t="s">
        <v>62</v>
      </c>
      <c r="L709" s="38" t="s">
        <v>62</v>
      </c>
      <c r="M709" s="38" t="s">
        <v>62</v>
      </c>
      <c r="N709" s="12">
        <f>N708/N707</f>
        <v>1.25</v>
      </c>
      <c r="O709" s="85" t="s">
        <v>62</v>
      </c>
      <c r="P709" s="5"/>
    </row>
    <row r="710" spans="1:16" ht="20.25" customHeight="1" x14ac:dyDescent="0.15">
      <c r="A710" s="317" t="s">
        <v>45</v>
      </c>
      <c r="B710" s="190" t="s">
        <v>17</v>
      </c>
      <c r="C710" s="118">
        <f t="shared" ref="C710:C729" si="107">SUM(D710:O710)</f>
        <v>16701</v>
      </c>
      <c r="D710" s="119">
        <v>1138</v>
      </c>
      <c r="E710" s="119">
        <v>1100</v>
      </c>
      <c r="F710" s="119">
        <v>1100</v>
      </c>
      <c r="G710" s="119">
        <v>1800</v>
      </c>
      <c r="H710" s="119">
        <v>1300</v>
      </c>
      <c r="I710" s="119">
        <v>1124</v>
      </c>
      <c r="J710" s="119">
        <v>1900</v>
      </c>
      <c r="K710" s="119">
        <v>2109</v>
      </c>
      <c r="L710" s="119">
        <v>1418</v>
      </c>
      <c r="M710" s="119">
        <v>1308</v>
      </c>
      <c r="N710" s="119">
        <v>1104</v>
      </c>
      <c r="O710" s="120">
        <v>1300</v>
      </c>
    </row>
    <row r="711" spans="1:16" ht="20.25" customHeight="1" x14ac:dyDescent="0.15">
      <c r="A711" s="317"/>
      <c r="B711" s="21" t="s">
        <v>18</v>
      </c>
      <c r="C711" s="78">
        <f t="shared" si="107"/>
        <v>26553</v>
      </c>
      <c r="D711" s="178">
        <v>1100</v>
      </c>
      <c r="E711" s="178">
        <v>1100</v>
      </c>
      <c r="F711" s="178">
        <v>1100</v>
      </c>
      <c r="G711" s="178">
        <v>2837</v>
      </c>
      <c r="H711" s="178">
        <v>3156</v>
      </c>
      <c r="I711" s="178">
        <v>2349</v>
      </c>
      <c r="J711" s="178">
        <v>2326</v>
      </c>
      <c r="K711" s="178">
        <v>3430</v>
      </c>
      <c r="L711" s="178">
        <v>2769</v>
      </c>
      <c r="M711" s="178">
        <v>2413</v>
      </c>
      <c r="N711" s="188">
        <v>2267</v>
      </c>
      <c r="O711" s="179">
        <v>1706</v>
      </c>
    </row>
    <row r="712" spans="1:16" ht="20.25" customHeight="1" x14ac:dyDescent="0.15">
      <c r="A712" s="317"/>
      <c r="B712" s="21" t="s">
        <v>19</v>
      </c>
      <c r="C712" s="78">
        <f t="shared" si="107"/>
        <v>29614</v>
      </c>
      <c r="D712" s="121">
        <v>1975</v>
      </c>
      <c r="E712" s="121">
        <v>1895</v>
      </c>
      <c r="F712" s="121">
        <v>1867</v>
      </c>
      <c r="G712" s="121">
        <v>2375</v>
      </c>
      <c r="H712" s="121">
        <v>3062</v>
      </c>
      <c r="I712" s="121">
        <v>2440</v>
      </c>
      <c r="J712" s="121">
        <v>2375</v>
      </c>
      <c r="K712" s="121">
        <v>3495</v>
      </c>
      <c r="L712" s="121">
        <v>3261</v>
      </c>
      <c r="M712" s="121">
        <v>3098</v>
      </c>
      <c r="N712" s="121">
        <v>2066</v>
      </c>
      <c r="O712" s="122">
        <v>1705</v>
      </c>
    </row>
    <row r="713" spans="1:16" ht="20.25" customHeight="1" x14ac:dyDescent="0.15">
      <c r="A713" s="317"/>
      <c r="B713" s="21" t="s">
        <v>59</v>
      </c>
      <c r="C713" s="78">
        <f t="shared" si="107"/>
        <v>23725</v>
      </c>
      <c r="D713" s="121">
        <v>1709</v>
      </c>
      <c r="E713" s="121">
        <v>1406</v>
      </c>
      <c r="F713" s="121">
        <v>1566</v>
      </c>
      <c r="G713" s="121">
        <v>1707</v>
      </c>
      <c r="H713" s="121">
        <v>2275</v>
      </c>
      <c r="I713" s="121">
        <v>1915</v>
      </c>
      <c r="J713" s="121">
        <v>1898</v>
      </c>
      <c r="K713" s="121">
        <v>2599</v>
      </c>
      <c r="L713" s="121">
        <v>2593</v>
      </c>
      <c r="M713" s="121">
        <v>2215</v>
      </c>
      <c r="N713" s="121">
        <v>2099</v>
      </c>
      <c r="O713" s="122">
        <v>1743</v>
      </c>
    </row>
    <row r="714" spans="1:16" ht="20.25" customHeight="1" x14ac:dyDescent="0.15">
      <c r="A714" s="317"/>
      <c r="B714" s="21" t="s">
        <v>66</v>
      </c>
      <c r="C714" s="78">
        <f t="shared" si="107"/>
        <v>25965</v>
      </c>
      <c r="D714" s="121">
        <v>1654</v>
      </c>
      <c r="E714" s="121">
        <v>1617</v>
      </c>
      <c r="F714" s="121">
        <v>1619</v>
      </c>
      <c r="G714" s="121">
        <v>2092</v>
      </c>
      <c r="H714" s="121">
        <v>2691</v>
      </c>
      <c r="I714" s="121">
        <v>1985</v>
      </c>
      <c r="J714" s="121">
        <v>2128</v>
      </c>
      <c r="K714" s="121">
        <v>3088</v>
      </c>
      <c r="L714" s="121">
        <v>2951</v>
      </c>
      <c r="M714" s="121">
        <v>2342</v>
      </c>
      <c r="N714" s="121">
        <v>2166</v>
      </c>
      <c r="O714" s="122">
        <v>1632</v>
      </c>
    </row>
    <row r="715" spans="1:16" ht="20.25" customHeight="1" x14ac:dyDescent="0.15">
      <c r="A715" s="317"/>
      <c r="B715" s="21" t="s">
        <v>69</v>
      </c>
      <c r="C715" s="78">
        <f t="shared" si="107"/>
        <v>34448</v>
      </c>
      <c r="D715" s="43">
        <v>1909</v>
      </c>
      <c r="E715" s="43">
        <v>1533</v>
      </c>
      <c r="F715" s="43">
        <v>2022</v>
      </c>
      <c r="G715" s="43">
        <v>2241</v>
      </c>
      <c r="H715" s="43">
        <v>3343</v>
      </c>
      <c r="I715" s="43">
        <v>2738</v>
      </c>
      <c r="J715" s="43">
        <v>3349</v>
      </c>
      <c r="K715" s="43">
        <v>4517</v>
      </c>
      <c r="L715" s="43">
        <v>3813</v>
      </c>
      <c r="M715" s="43">
        <v>3772</v>
      </c>
      <c r="N715" s="43">
        <v>2934</v>
      </c>
      <c r="O715" s="44">
        <v>2277</v>
      </c>
    </row>
    <row r="716" spans="1:16" ht="20.25" customHeight="1" thickBot="1" x14ac:dyDescent="0.2">
      <c r="A716" s="318"/>
      <c r="B716" s="189" t="s">
        <v>72</v>
      </c>
      <c r="C716" s="132">
        <f t="shared" si="107"/>
        <v>3500</v>
      </c>
      <c r="D716" s="70">
        <v>1900</v>
      </c>
      <c r="E716" s="70">
        <v>1600</v>
      </c>
      <c r="F716" s="70">
        <v>0</v>
      </c>
      <c r="G716" s="70">
        <v>0</v>
      </c>
      <c r="H716" s="70">
        <v>0</v>
      </c>
      <c r="I716" s="70">
        <v>0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1">
        <v>0</v>
      </c>
    </row>
    <row r="717" spans="1:16" ht="20.25" customHeight="1" x14ac:dyDescent="0.15">
      <c r="A717" s="317" t="s">
        <v>46</v>
      </c>
      <c r="B717" s="190" t="s">
        <v>17</v>
      </c>
      <c r="C717" s="118">
        <f t="shared" si="107"/>
        <v>26704</v>
      </c>
      <c r="D717" s="119">
        <v>15100</v>
      </c>
      <c r="E717" s="119">
        <v>2020</v>
      </c>
      <c r="F717" s="119">
        <v>2020</v>
      </c>
      <c r="G717" s="119">
        <v>520</v>
      </c>
      <c r="H717" s="119">
        <v>520</v>
      </c>
      <c r="I717" s="119">
        <v>525</v>
      </c>
      <c r="J717" s="119">
        <v>520</v>
      </c>
      <c r="K717" s="119">
        <v>520</v>
      </c>
      <c r="L717" s="119">
        <v>527</v>
      </c>
      <c r="M717" s="119">
        <v>800</v>
      </c>
      <c r="N717" s="119">
        <v>532</v>
      </c>
      <c r="O717" s="120">
        <v>3100</v>
      </c>
    </row>
    <row r="718" spans="1:16" ht="20.25" customHeight="1" x14ac:dyDescent="0.15">
      <c r="A718" s="317"/>
      <c r="B718" s="21" t="s">
        <v>18</v>
      </c>
      <c r="C718" s="78">
        <f t="shared" si="107"/>
        <v>26984</v>
      </c>
      <c r="D718" s="121">
        <v>15100</v>
      </c>
      <c r="E718" s="121">
        <v>2720</v>
      </c>
      <c r="F718" s="121">
        <v>2720</v>
      </c>
      <c r="G718" s="121">
        <v>520</v>
      </c>
      <c r="H718" s="121">
        <v>520</v>
      </c>
      <c r="I718" s="121">
        <v>520</v>
      </c>
      <c r="J718" s="121">
        <v>524</v>
      </c>
      <c r="K718" s="121">
        <v>520</v>
      </c>
      <c r="L718" s="121">
        <v>520</v>
      </c>
      <c r="M718" s="121">
        <v>700</v>
      </c>
      <c r="N718" s="121">
        <v>520</v>
      </c>
      <c r="O718" s="122">
        <v>2100</v>
      </c>
    </row>
    <row r="719" spans="1:16" ht="20.25" customHeight="1" x14ac:dyDescent="0.15">
      <c r="A719" s="317"/>
      <c r="B719" s="21" t="s">
        <v>19</v>
      </c>
      <c r="C719" s="78">
        <f t="shared" si="107"/>
        <v>27143</v>
      </c>
      <c r="D719" s="121">
        <v>15212</v>
      </c>
      <c r="E719" s="121">
        <v>2720</v>
      </c>
      <c r="F719" s="121">
        <v>2720</v>
      </c>
      <c r="G719" s="121">
        <v>520</v>
      </c>
      <c r="H719" s="121">
        <v>520</v>
      </c>
      <c r="I719" s="121">
        <v>520</v>
      </c>
      <c r="J719" s="121">
        <v>520</v>
      </c>
      <c r="K719" s="121">
        <v>521</v>
      </c>
      <c r="L719" s="121">
        <v>520</v>
      </c>
      <c r="M719" s="121">
        <v>700</v>
      </c>
      <c r="N719" s="121">
        <v>520</v>
      </c>
      <c r="O719" s="122">
        <v>2150</v>
      </c>
    </row>
    <row r="720" spans="1:16" ht="20.25" customHeight="1" x14ac:dyDescent="0.15">
      <c r="A720" s="317"/>
      <c r="B720" s="21" t="s">
        <v>59</v>
      </c>
      <c r="C720" s="78">
        <f t="shared" si="107"/>
        <v>26580</v>
      </c>
      <c r="D720" s="121">
        <v>15100</v>
      </c>
      <c r="E720" s="121">
        <v>2520</v>
      </c>
      <c r="F720" s="121">
        <v>2520</v>
      </c>
      <c r="G720" s="121">
        <v>520</v>
      </c>
      <c r="H720" s="121">
        <v>520</v>
      </c>
      <c r="I720" s="121">
        <v>520</v>
      </c>
      <c r="J720" s="121">
        <v>520</v>
      </c>
      <c r="K720" s="121">
        <v>520</v>
      </c>
      <c r="L720" s="121">
        <v>520</v>
      </c>
      <c r="M720" s="121">
        <v>700</v>
      </c>
      <c r="N720" s="121">
        <v>520</v>
      </c>
      <c r="O720" s="122">
        <v>2100</v>
      </c>
    </row>
    <row r="721" spans="1:17" ht="20.25" customHeight="1" x14ac:dyDescent="0.15">
      <c r="A721" s="317"/>
      <c r="B721" s="21" t="s">
        <v>63</v>
      </c>
      <c r="C721" s="78">
        <f t="shared" si="107"/>
        <v>22080</v>
      </c>
      <c r="D721" s="121">
        <v>13100</v>
      </c>
      <c r="E721" s="121">
        <v>2320</v>
      </c>
      <c r="F721" s="121">
        <v>2320</v>
      </c>
      <c r="G721" s="121">
        <v>320</v>
      </c>
      <c r="H721" s="121">
        <v>320</v>
      </c>
      <c r="I721" s="121">
        <v>320</v>
      </c>
      <c r="J721" s="121">
        <v>320</v>
      </c>
      <c r="K721" s="121">
        <v>320</v>
      </c>
      <c r="L721" s="121">
        <v>320</v>
      </c>
      <c r="M721" s="121">
        <v>500</v>
      </c>
      <c r="N721" s="121">
        <v>320</v>
      </c>
      <c r="O721" s="122">
        <v>1600</v>
      </c>
    </row>
    <row r="722" spans="1:17" ht="20.25" customHeight="1" x14ac:dyDescent="0.15">
      <c r="A722" s="317"/>
      <c r="B722" s="21" t="s">
        <v>70</v>
      </c>
      <c r="C722" s="78">
        <f t="shared" si="107"/>
        <v>21080</v>
      </c>
      <c r="D722" s="43">
        <v>12600</v>
      </c>
      <c r="E722" s="43">
        <v>2220</v>
      </c>
      <c r="F722" s="43">
        <v>2220</v>
      </c>
      <c r="G722" s="43">
        <v>320</v>
      </c>
      <c r="H722" s="43">
        <v>320</v>
      </c>
      <c r="I722" s="43">
        <v>220</v>
      </c>
      <c r="J722" s="43">
        <v>220</v>
      </c>
      <c r="K722" s="43">
        <v>220</v>
      </c>
      <c r="L722" s="43">
        <v>220</v>
      </c>
      <c r="M722" s="43">
        <v>500</v>
      </c>
      <c r="N722" s="43">
        <v>320</v>
      </c>
      <c r="O722" s="44">
        <v>1700</v>
      </c>
    </row>
    <row r="723" spans="1:17" ht="20.25" customHeight="1" x14ac:dyDescent="0.15">
      <c r="A723" s="317"/>
      <c r="B723" s="21" t="s">
        <v>72</v>
      </c>
      <c r="C723" s="78">
        <f t="shared" si="107"/>
        <v>15120</v>
      </c>
      <c r="D723" s="43">
        <v>12600</v>
      </c>
      <c r="E723" s="43">
        <v>2220</v>
      </c>
      <c r="F723" s="43">
        <v>100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4">
        <v>200</v>
      </c>
    </row>
    <row r="724" spans="1:17" ht="20.25" customHeight="1" x14ac:dyDescent="0.15">
      <c r="A724" s="317"/>
      <c r="B724" s="21" t="s">
        <v>74</v>
      </c>
      <c r="C724" s="78">
        <f t="shared" si="107"/>
        <v>25730</v>
      </c>
      <c r="D724" s="45">
        <v>12300</v>
      </c>
      <c r="E724" s="45">
        <v>1700</v>
      </c>
      <c r="F724" s="45">
        <v>1800</v>
      </c>
      <c r="G724" s="45">
        <v>1000</v>
      </c>
      <c r="H724" s="45">
        <v>1000</v>
      </c>
      <c r="I724" s="45">
        <v>600</v>
      </c>
      <c r="J724" s="45">
        <v>920</v>
      </c>
      <c r="K724" s="45">
        <v>1760</v>
      </c>
      <c r="L724" s="45">
        <v>1390</v>
      </c>
      <c r="M724" s="45">
        <v>920</v>
      </c>
      <c r="N724" s="45">
        <v>1240</v>
      </c>
      <c r="O724" s="46">
        <v>1100</v>
      </c>
    </row>
    <row r="725" spans="1:17" ht="20.25" customHeight="1" x14ac:dyDescent="0.15">
      <c r="A725" s="317"/>
      <c r="B725" s="29" t="s">
        <v>80</v>
      </c>
      <c r="C725" s="80">
        <f t="shared" si="107"/>
        <v>23706</v>
      </c>
      <c r="D725" s="45">
        <v>10094</v>
      </c>
      <c r="E725" s="45">
        <v>1518</v>
      </c>
      <c r="F725" s="45">
        <v>1733</v>
      </c>
      <c r="G725" s="45">
        <v>1254</v>
      </c>
      <c r="H725" s="45">
        <v>1372</v>
      </c>
      <c r="I725" s="45">
        <v>935</v>
      </c>
      <c r="J725" s="45">
        <v>688</v>
      </c>
      <c r="K725" s="45">
        <v>1324</v>
      </c>
      <c r="L725" s="45">
        <v>1040</v>
      </c>
      <c r="M725" s="45">
        <v>1001</v>
      </c>
      <c r="N725" s="45">
        <v>1295</v>
      </c>
      <c r="O725" s="46">
        <v>1452</v>
      </c>
      <c r="P725" s="5"/>
      <c r="Q725" s="110"/>
    </row>
    <row r="726" spans="1:17" ht="20.25" customHeight="1" x14ac:dyDescent="0.15">
      <c r="A726" s="317"/>
      <c r="B726" s="21" t="s">
        <v>81</v>
      </c>
      <c r="C726" s="80">
        <f t="shared" si="107"/>
        <v>25292</v>
      </c>
      <c r="D726" s="45">
        <v>12483</v>
      </c>
      <c r="E726" s="45">
        <v>1298</v>
      </c>
      <c r="F726" s="45">
        <v>1800</v>
      </c>
      <c r="G726" s="45">
        <v>1200</v>
      </c>
      <c r="H726" s="45">
        <v>1560</v>
      </c>
      <c r="I726" s="45">
        <v>660</v>
      </c>
      <c r="J726" s="45">
        <v>638</v>
      </c>
      <c r="K726" s="45">
        <v>1140</v>
      </c>
      <c r="L726" s="45">
        <v>1171</v>
      </c>
      <c r="M726" s="45">
        <v>915</v>
      </c>
      <c r="N726" s="45">
        <v>1212</v>
      </c>
      <c r="O726" s="46">
        <v>1215</v>
      </c>
    </row>
    <row r="727" spans="1:17" ht="20.25" customHeight="1" x14ac:dyDescent="0.15">
      <c r="A727" s="317"/>
      <c r="B727" s="29" t="s">
        <v>89</v>
      </c>
      <c r="C727" s="80">
        <f t="shared" si="107"/>
        <v>23988</v>
      </c>
      <c r="D727" s="45">
        <v>10518</v>
      </c>
      <c r="E727" s="45">
        <v>1638</v>
      </c>
      <c r="F727" s="45">
        <v>1545</v>
      </c>
      <c r="G727" s="45">
        <v>1231</v>
      </c>
      <c r="H727" s="45">
        <v>1786</v>
      </c>
      <c r="I727" s="45">
        <v>979</v>
      </c>
      <c r="J727" s="45">
        <v>638</v>
      </c>
      <c r="K727" s="45">
        <v>1140</v>
      </c>
      <c r="L727" s="45">
        <v>1171</v>
      </c>
      <c r="M727" s="45">
        <v>915</v>
      </c>
      <c r="N727" s="45">
        <v>1212</v>
      </c>
      <c r="O727" s="46">
        <v>1215</v>
      </c>
    </row>
    <row r="728" spans="1:17" ht="20.25" customHeight="1" x14ac:dyDescent="0.15">
      <c r="A728" s="317"/>
      <c r="B728" s="29" t="s">
        <v>92</v>
      </c>
      <c r="C728" s="80">
        <f t="shared" si="107"/>
        <v>24502</v>
      </c>
      <c r="D728" s="45">
        <v>11289</v>
      </c>
      <c r="E728" s="45">
        <v>1408</v>
      </c>
      <c r="F728" s="45">
        <v>1767</v>
      </c>
      <c r="G728" s="45">
        <v>1227</v>
      </c>
      <c r="H728" s="45">
        <v>1466</v>
      </c>
      <c r="I728" s="45">
        <v>798</v>
      </c>
      <c r="J728" s="45">
        <v>663</v>
      </c>
      <c r="K728" s="45">
        <v>1232</v>
      </c>
      <c r="L728" s="45">
        <v>1106</v>
      </c>
      <c r="M728" s="45">
        <v>958</v>
      </c>
      <c r="N728" s="45">
        <v>1254</v>
      </c>
      <c r="O728" s="46">
        <v>1334</v>
      </c>
    </row>
    <row r="729" spans="1:17" ht="20.25" customHeight="1" x14ac:dyDescent="0.15">
      <c r="A729" s="317"/>
      <c r="B729" s="29" t="s">
        <v>115</v>
      </c>
      <c r="C729" s="80">
        <f t="shared" si="107"/>
        <v>29027</v>
      </c>
      <c r="D729" s="45">
        <v>11336</v>
      </c>
      <c r="E729" s="45">
        <v>1735</v>
      </c>
      <c r="F729" s="45">
        <v>1802</v>
      </c>
      <c r="G729" s="45">
        <v>1366</v>
      </c>
      <c r="H729" s="45">
        <v>1736</v>
      </c>
      <c r="I729" s="45">
        <v>1052</v>
      </c>
      <c r="J729" s="45">
        <v>2000</v>
      </c>
      <c r="K729" s="45">
        <v>2000</v>
      </c>
      <c r="L729" s="45">
        <v>1500</v>
      </c>
      <c r="M729" s="45">
        <v>1500</v>
      </c>
      <c r="N729" s="45">
        <v>1500</v>
      </c>
      <c r="O729" s="46">
        <v>1500</v>
      </c>
    </row>
    <row r="730" spans="1:17" ht="20.25" customHeight="1" thickBot="1" x14ac:dyDescent="0.2">
      <c r="A730" s="317"/>
      <c r="B730" s="10" t="s">
        <v>20</v>
      </c>
      <c r="C730" s="14">
        <f>C729/C728</f>
        <v>1.184678801730471</v>
      </c>
      <c r="D730" s="14">
        <f t="shared" ref="D730:O730" si="108">D729/D728</f>
        <v>1.004163344848968</v>
      </c>
      <c r="E730" s="14">
        <f t="shared" si="108"/>
        <v>1.2322443181818181</v>
      </c>
      <c r="F730" s="14">
        <f t="shared" si="108"/>
        <v>1.0198075834748161</v>
      </c>
      <c r="G730" s="14">
        <f t="shared" si="108"/>
        <v>1.113284433577832</v>
      </c>
      <c r="H730" s="14">
        <f t="shared" si="108"/>
        <v>1.184174624829468</v>
      </c>
      <c r="I730" s="14">
        <f t="shared" si="108"/>
        <v>1.318295739348371</v>
      </c>
      <c r="J730" s="14">
        <f t="shared" si="108"/>
        <v>3.0165912518853695</v>
      </c>
      <c r="K730" s="14">
        <f t="shared" si="108"/>
        <v>1.6233766233766234</v>
      </c>
      <c r="L730" s="14">
        <f t="shared" si="108"/>
        <v>1.3562386980108498</v>
      </c>
      <c r="M730" s="14">
        <f t="shared" si="108"/>
        <v>1.5657620041753653</v>
      </c>
      <c r="N730" s="14">
        <f t="shared" si="108"/>
        <v>1.1961722488038278</v>
      </c>
      <c r="O730" s="15">
        <f t="shared" si="108"/>
        <v>1.1244377811094453</v>
      </c>
    </row>
    <row r="731" spans="1:17" ht="20.25" customHeight="1" x14ac:dyDescent="0.15">
      <c r="A731" s="311" t="s">
        <v>167</v>
      </c>
      <c r="B731" s="187" t="s">
        <v>161</v>
      </c>
      <c r="C731" s="126">
        <f t="shared" ref="C731:C742" si="109">SUM(D731:O731)</f>
        <v>39232</v>
      </c>
      <c r="D731" s="127">
        <v>13991</v>
      </c>
      <c r="E731" s="127">
        <v>2836</v>
      </c>
      <c r="F731" s="127">
        <v>2510</v>
      </c>
      <c r="G731" s="127">
        <v>2494</v>
      </c>
      <c r="H731" s="127">
        <v>3019</v>
      </c>
      <c r="I731" s="127">
        <v>1359</v>
      </c>
      <c r="J731" s="127">
        <v>1377</v>
      </c>
      <c r="K731" s="127">
        <v>2371</v>
      </c>
      <c r="L731" s="127">
        <v>1765</v>
      </c>
      <c r="M731" s="127">
        <v>2185</v>
      </c>
      <c r="N731" s="127">
        <v>2472</v>
      </c>
      <c r="O731" s="128">
        <v>2853</v>
      </c>
    </row>
    <row r="732" spans="1:17" ht="20.25" customHeight="1" x14ac:dyDescent="0.15">
      <c r="A732" s="312"/>
      <c r="B732" s="21" t="s">
        <v>186</v>
      </c>
      <c r="C732" s="78">
        <f t="shared" si="109"/>
        <v>41202</v>
      </c>
      <c r="D732" s="230">
        <v>15958</v>
      </c>
      <c r="E732" s="230">
        <v>2963</v>
      </c>
      <c r="F732" s="230">
        <v>3073</v>
      </c>
      <c r="G732" s="230">
        <v>2156</v>
      </c>
      <c r="H732" s="230">
        <v>2563</v>
      </c>
      <c r="I732" s="230">
        <v>1176</v>
      </c>
      <c r="J732" s="230">
        <v>1569</v>
      </c>
      <c r="K732" s="230">
        <v>2774</v>
      </c>
      <c r="L732" s="230">
        <v>1774</v>
      </c>
      <c r="M732" s="230">
        <v>1851</v>
      </c>
      <c r="N732" s="230">
        <v>2475</v>
      </c>
      <c r="O732" s="231">
        <v>2870</v>
      </c>
    </row>
    <row r="733" spans="1:17" ht="20.25" customHeight="1" thickBot="1" x14ac:dyDescent="0.2">
      <c r="A733" s="313"/>
      <c r="B733" s="189" t="s">
        <v>187</v>
      </c>
      <c r="C733" s="132">
        <f t="shared" si="109"/>
        <v>43980</v>
      </c>
      <c r="D733" s="281">
        <v>16658</v>
      </c>
      <c r="E733" s="281">
        <v>3472</v>
      </c>
      <c r="F733" s="281">
        <v>3032</v>
      </c>
      <c r="G733" s="281">
        <v>1821</v>
      </c>
      <c r="H733" s="281">
        <v>2682</v>
      </c>
      <c r="I733" s="281">
        <v>1460</v>
      </c>
      <c r="J733" s="281">
        <v>1657</v>
      </c>
      <c r="K733" s="281">
        <v>2608</v>
      </c>
      <c r="L733" s="281">
        <v>1818</v>
      </c>
      <c r="M733" s="281">
        <v>2410</v>
      </c>
      <c r="N733" s="281">
        <v>2694</v>
      </c>
      <c r="O733" s="282">
        <v>3668</v>
      </c>
    </row>
    <row r="734" spans="1:17" ht="20.25" customHeight="1" x14ac:dyDescent="0.15">
      <c r="A734" s="317" t="s">
        <v>47</v>
      </c>
      <c r="B734" s="190" t="s">
        <v>17</v>
      </c>
      <c r="C734" s="118">
        <f t="shared" si="109"/>
        <v>12632</v>
      </c>
      <c r="D734" s="119">
        <v>300</v>
      </c>
      <c r="E734" s="119">
        <v>300</v>
      </c>
      <c r="F734" s="119">
        <v>300</v>
      </c>
      <c r="G734" s="119">
        <v>763</v>
      </c>
      <c r="H734" s="119">
        <v>1726</v>
      </c>
      <c r="I734" s="119">
        <v>1117</v>
      </c>
      <c r="J734" s="119">
        <v>2347</v>
      </c>
      <c r="K734" s="119">
        <v>2770</v>
      </c>
      <c r="L734" s="119">
        <v>1329</v>
      </c>
      <c r="M734" s="119">
        <v>1027</v>
      </c>
      <c r="N734" s="119">
        <v>353</v>
      </c>
      <c r="O734" s="120">
        <v>300</v>
      </c>
    </row>
    <row r="735" spans="1:17" ht="20.25" customHeight="1" x14ac:dyDescent="0.15">
      <c r="A735" s="317"/>
      <c r="B735" s="21" t="s">
        <v>18</v>
      </c>
      <c r="C735" s="78">
        <f t="shared" si="109"/>
        <v>8653</v>
      </c>
      <c r="D735" s="121">
        <v>405</v>
      </c>
      <c r="E735" s="121">
        <v>200</v>
      </c>
      <c r="F735" s="121">
        <v>200</v>
      </c>
      <c r="G735" s="121">
        <v>200</v>
      </c>
      <c r="H735" s="121">
        <v>560</v>
      </c>
      <c r="I735" s="121">
        <v>1114</v>
      </c>
      <c r="J735" s="121">
        <v>1636</v>
      </c>
      <c r="K735" s="121">
        <v>1770</v>
      </c>
      <c r="L735" s="121">
        <v>871</v>
      </c>
      <c r="M735" s="121">
        <v>908</v>
      </c>
      <c r="N735" s="121">
        <v>308</v>
      </c>
      <c r="O735" s="122">
        <v>481</v>
      </c>
    </row>
    <row r="736" spans="1:17" ht="20.25" customHeight="1" x14ac:dyDescent="0.15">
      <c r="A736" s="317"/>
      <c r="B736" s="21" t="s">
        <v>19</v>
      </c>
      <c r="C736" s="78">
        <f t="shared" si="109"/>
        <v>19693</v>
      </c>
      <c r="D736" s="121">
        <v>1533</v>
      </c>
      <c r="E736" s="121">
        <v>1532</v>
      </c>
      <c r="F736" s="121">
        <v>1275</v>
      </c>
      <c r="G736" s="121">
        <v>1030</v>
      </c>
      <c r="H736" s="121">
        <v>1587</v>
      </c>
      <c r="I736" s="121">
        <v>1910</v>
      </c>
      <c r="J736" s="121">
        <v>2502</v>
      </c>
      <c r="K736" s="121">
        <v>2612</v>
      </c>
      <c r="L736" s="121">
        <v>1563</v>
      </c>
      <c r="M736" s="121">
        <v>1994</v>
      </c>
      <c r="N736" s="121">
        <v>1492</v>
      </c>
      <c r="O736" s="122">
        <v>663</v>
      </c>
    </row>
    <row r="737" spans="1:15" ht="20.25" customHeight="1" x14ac:dyDescent="0.15">
      <c r="A737" s="317"/>
      <c r="B737" s="21" t="s">
        <v>59</v>
      </c>
      <c r="C737" s="78">
        <f t="shared" si="109"/>
        <v>28851</v>
      </c>
      <c r="D737" s="121">
        <v>2308</v>
      </c>
      <c r="E737" s="121">
        <v>1802</v>
      </c>
      <c r="F737" s="121">
        <v>2133</v>
      </c>
      <c r="G737" s="121">
        <v>2051</v>
      </c>
      <c r="H737" s="121">
        <v>1973</v>
      </c>
      <c r="I737" s="121">
        <v>2615</v>
      </c>
      <c r="J737" s="121">
        <v>2880</v>
      </c>
      <c r="K737" s="121">
        <v>3675</v>
      </c>
      <c r="L737" s="121">
        <v>2653</v>
      </c>
      <c r="M737" s="121">
        <v>3269</v>
      </c>
      <c r="N737" s="121">
        <v>2377</v>
      </c>
      <c r="O737" s="122">
        <v>1115</v>
      </c>
    </row>
    <row r="738" spans="1:15" ht="20.25" customHeight="1" x14ac:dyDescent="0.15">
      <c r="A738" s="317"/>
      <c r="B738" s="21" t="s">
        <v>66</v>
      </c>
      <c r="C738" s="78">
        <f t="shared" si="109"/>
        <v>31162</v>
      </c>
      <c r="D738" s="74">
        <v>2308</v>
      </c>
      <c r="E738" s="74">
        <v>1765</v>
      </c>
      <c r="F738" s="74">
        <v>2250</v>
      </c>
      <c r="G738" s="74">
        <v>1990</v>
      </c>
      <c r="H738" s="74">
        <v>2662</v>
      </c>
      <c r="I738" s="74">
        <v>2796</v>
      </c>
      <c r="J738" s="74">
        <v>3404</v>
      </c>
      <c r="K738" s="74">
        <v>3764</v>
      </c>
      <c r="L738" s="74">
        <v>2778</v>
      </c>
      <c r="M738" s="74">
        <v>3057</v>
      </c>
      <c r="N738" s="74">
        <v>2601</v>
      </c>
      <c r="O738" s="75">
        <v>1787</v>
      </c>
    </row>
    <row r="739" spans="1:15" ht="20.25" customHeight="1" x14ac:dyDescent="0.15">
      <c r="A739" s="317"/>
      <c r="B739" s="21" t="s">
        <v>69</v>
      </c>
      <c r="C739" s="78">
        <f t="shared" si="109"/>
        <v>37418</v>
      </c>
      <c r="D739" s="43">
        <v>3207</v>
      </c>
      <c r="E739" s="43">
        <v>2893</v>
      </c>
      <c r="F739" s="43">
        <v>3115</v>
      </c>
      <c r="G739" s="43">
        <v>2253</v>
      </c>
      <c r="H739" s="43">
        <v>2733</v>
      </c>
      <c r="I739" s="43">
        <v>3437</v>
      </c>
      <c r="J739" s="43">
        <v>3508</v>
      </c>
      <c r="K739" s="43">
        <v>3550</v>
      </c>
      <c r="L739" s="43">
        <v>2887</v>
      </c>
      <c r="M739" s="43">
        <v>3548</v>
      </c>
      <c r="N739" s="43">
        <v>3500</v>
      </c>
      <c r="O739" s="44">
        <v>2787</v>
      </c>
    </row>
    <row r="740" spans="1:15" ht="20.25" customHeight="1" x14ac:dyDescent="0.15">
      <c r="A740" s="317"/>
      <c r="B740" s="21" t="s">
        <v>72</v>
      </c>
      <c r="C740" s="78">
        <f t="shared" si="109"/>
        <v>407</v>
      </c>
      <c r="D740" s="43">
        <v>200</v>
      </c>
      <c r="E740" s="43">
        <v>200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7</v>
      </c>
      <c r="N740" s="43">
        <v>0</v>
      </c>
      <c r="O740" s="44">
        <v>0</v>
      </c>
    </row>
    <row r="741" spans="1:15" ht="20.25" customHeight="1" x14ac:dyDescent="0.15">
      <c r="A741" s="191"/>
      <c r="B741" s="21" t="s">
        <v>119</v>
      </c>
      <c r="C741" s="78">
        <f t="shared" si="109"/>
        <v>250</v>
      </c>
      <c r="D741" s="50">
        <v>0</v>
      </c>
      <c r="E741" s="50">
        <v>0</v>
      </c>
      <c r="F741" s="50">
        <v>0</v>
      </c>
      <c r="G741" s="50">
        <v>0</v>
      </c>
      <c r="H741" s="50">
        <v>0</v>
      </c>
      <c r="I741" s="50">
        <v>0</v>
      </c>
      <c r="J741" s="50">
        <v>100</v>
      </c>
      <c r="K741" s="50">
        <v>90</v>
      </c>
      <c r="L741" s="50">
        <v>60</v>
      </c>
      <c r="M741" s="50">
        <v>0</v>
      </c>
      <c r="N741" s="50">
        <v>0</v>
      </c>
      <c r="O741" s="72">
        <v>0</v>
      </c>
    </row>
    <row r="742" spans="1:15" ht="20.25" customHeight="1" x14ac:dyDescent="0.15">
      <c r="A742" s="191"/>
      <c r="B742" s="190" t="s">
        <v>136</v>
      </c>
      <c r="C742" s="78">
        <f t="shared" si="109"/>
        <v>755</v>
      </c>
      <c r="D742" s="50">
        <v>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235</v>
      </c>
      <c r="K742" s="50">
        <v>450</v>
      </c>
      <c r="L742" s="50">
        <v>70</v>
      </c>
      <c r="M742" s="50">
        <v>0</v>
      </c>
      <c r="N742" s="50">
        <v>0</v>
      </c>
      <c r="O742" s="72">
        <v>0</v>
      </c>
    </row>
    <row r="743" spans="1:15" ht="20.25" customHeight="1" x14ac:dyDescent="0.15">
      <c r="A743" s="191"/>
      <c r="B743" s="190" t="s">
        <v>149</v>
      </c>
      <c r="C743" s="118">
        <v>0</v>
      </c>
      <c r="D743" s="118">
        <v>0</v>
      </c>
      <c r="E743" s="118">
        <v>0</v>
      </c>
      <c r="F743" s="118">
        <v>0</v>
      </c>
      <c r="G743" s="118">
        <v>0</v>
      </c>
      <c r="H743" s="118">
        <v>0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54">
        <v>0</v>
      </c>
    </row>
    <row r="744" spans="1:15" ht="20.25" customHeight="1" thickBot="1" x14ac:dyDescent="0.2">
      <c r="A744" s="191"/>
      <c r="B744" s="195" t="s">
        <v>144</v>
      </c>
      <c r="C744" s="217">
        <f>C743/C742</f>
        <v>0</v>
      </c>
      <c r="D744" s="218" t="s">
        <v>143</v>
      </c>
      <c r="E744" s="218" t="s">
        <v>143</v>
      </c>
      <c r="F744" s="218" t="s">
        <v>143</v>
      </c>
      <c r="G744" s="218" t="s">
        <v>143</v>
      </c>
      <c r="H744" s="218" t="s">
        <v>143</v>
      </c>
      <c r="I744" s="218" t="s">
        <v>143</v>
      </c>
      <c r="J744" s="217">
        <f>J743/J742</f>
        <v>0</v>
      </c>
      <c r="K744" s="217">
        <f t="shared" ref="K744:L744" si="110">K743/K742</f>
        <v>0</v>
      </c>
      <c r="L744" s="217">
        <f t="shared" si="110"/>
        <v>0</v>
      </c>
      <c r="M744" s="218" t="s">
        <v>143</v>
      </c>
      <c r="N744" s="218" t="s">
        <v>143</v>
      </c>
      <c r="O744" s="219" t="s">
        <v>143</v>
      </c>
    </row>
    <row r="745" spans="1:15" ht="20.25" customHeight="1" x14ac:dyDescent="0.15">
      <c r="A745" s="311" t="s">
        <v>171</v>
      </c>
      <c r="B745" s="187" t="s">
        <v>161</v>
      </c>
      <c r="C745" s="126">
        <f t="shared" ref="C745:C767" si="111">SUM(D745:O745)</f>
        <v>0</v>
      </c>
      <c r="D745" s="127">
        <v>0</v>
      </c>
      <c r="E745" s="127">
        <v>0</v>
      </c>
      <c r="F745" s="127">
        <v>0</v>
      </c>
      <c r="G745" s="127">
        <v>0</v>
      </c>
      <c r="H745" s="127">
        <v>0</v>
      </c>
      <c r="I745" s="127">
        <v>0</v>
      </c>
      <c r="J745" s="127">
        <v>0</v>
      </c>
      <c r="K745" s="127">
        <v>0</v>
      </c>
      <c r="L745" s="127">
        <v>0</v>
      </c>
      <c r="M745" s="127">
        <v>0</v>
      </c>
      <c r="N745" s="127">
        <v>0</v>
      </c>
      <c r="O745" s="128">
        <v>0</v>
      </c>
    </row>
    <row r="746" spans="1:15" ht="20.25" customHeight="1" x14ac:dyDescent="0.15">
      <c r="A746" s="312"/>
      <c r="B746" s="21" t="s">
        <v>186</v>
      </c>
      <c r="C746" s="78">
        <f t="shared" si="111"/>
        <v>250</v>
      </c>
      <c r="D746" s="230"/>
      <c r="E746" s="230"/>
      <c r="F746" s="230"/>
      <c r="G746" s="230"/>
      <c r="H746" s="230"/>
      <c r="I746" s="230"/>
      <c r="J746" s="230">
        <v>250</v>
      </c>
      <c r="K746" s="230"/>
      <c r="L746" s="230"/>
      <c r="M746" s="230"/>
      <c r="N746" s="230"/>
      <c r="O746" s="231"/>
    </row>
    <row r="747" spans="1:15" ht="20.25" customHeight="1" thickBot="1" x14ac:dyDescent="0.2">
      <c r="A747" s="314"/>
      <c r="B747" s="29" t="s">
        <v>187</v>
      </c>
      <c r="C747" s="80">
        <f t="shared" si="111"/>
        <v>520</v>
      </c>
      <c r="D747" s="284"/>
      <c r="E747" s="284"/>
      <c r="F747" s="284"/>
      <c r="G747" s="284"/>
      <c r="H747" s="284"/>
      <c r="I747" s="284"/>
      <c r="J747" s="285">
        <v>390</v>
      </c>
      <c r="K747" s="285">
        <v>80</v>
      </c>
      <c r="L747" s="285">
        <v>50</v>
      </c>
      <c r="M747" s="284"/>
      <c r="N747" s="284"/>
      <c r="O747" s="286"/>
    </row>
    <row r="748" spans="1:15" ht="20.25" customHeight="1" x14ac:dyDescent="0.15">
      <c r="A748" s="391" t="s">
        <v>56</v>
      </c>
      <c r="B748" s="187" t="s">
        <v>17</v>
      </c>
      <c r="C748" s="126">
        <f t="shared" si="111"/>
        <v>4859</v>
      </c>
      <c r="D748" s="127">
        <v>37</v>
      </c>
      <c r="E748" s="127">
        <v>46</v>
      </c>
      <c r="F748" s="127">
        <v>726</v>
      </c>
      <c r="G748" s="127">
        <v>208</v>
      </c>
      <c r="H748" s="127">
        <v>303</v>
      </c>
      <c r="I748" s="127">
        <v>107</v>
      </c>
      <c r="J748" s="127">
        <v>1235</v>
      </c>
      <c r="K748" s="127">
        <v>2016</v>
      </c>
      <c r="L748" s="127">
        <v>89</v>
      </c>
      <c r="M748" s="127">
        <v>92</v>
      </c>
      <c r="N748" s="127">
        <v>0</v>
      </c>
      <c r="O748" s="128">
        <v>0</v>
      </c>
    </row>
    <row r="749" spans="1:15" ht="20.25" customHeight="1" x14ac:dyDescent="0.15">
      <c r="A749" s="389"/>
      <c r="B749" s="21" t="s">
        <v>18</v>
      </c>
      <c r="C749" s="78">
        <f t="shared" si="111"/>
        <v>3942</v>
      </c>
      <c r="D749" s="121">
        <v>57</v>
      </c>
      <c r="E749" s="121">
        <v>61</v>
      </c>
      <c r="F749" s="121">
        <v>361</v>
      </c>
      <c r="G749" s="121">
        <v>477</v>
      </c>
      <c r="H749" s="121">
        <v>296</v>
      </c>
      <c r="I749" s="121">
        <v>258</v>
      </c>
      <c r="J749" s="121">
        <v>565</v>
      </c>
      <c r="K749" s="121">
        <v>794</v>
      </c>
      <c r="L749" s="121">
        <v>360</v>
      </c>
      <c r="M749" s="121">
        <v>444</v>
      </c>
      <c r="N749" s="121">
        <v>205</v>
      </c>
      <c r="O749" s="122">
        <v>64</v>
      </c>
    </row>
    <row r="750" spans="1:15" ht="20.25" customHeight="1" x14ac:dyDescent="0.15">
      <c r="A750" s="389"/>
      <c r="B750" s="21" t="s">
        <v>19</v>
      </c>
      <c r="C750" s="78">
        <f t="shared" si="111"/>
        <v>4967</v>
      </c>
      <c r="D750" s="121">
        <v>0</v>
      </c>
      <c r="E750" s="121">
        <v>0</v>
      </c>
      <c r="F750" s="121">
        <v>206</v>
      </c>
      <c r="G750" s="121">
        <v>346</v>
      </c>
      <c r="H750" s="121">
        <v>423</v>
      </c>
      <c r="I750" s="121">
        <v>584</v>
      </c>
      <c r="J750" s="121">
        <v>738</v>
      </c>
      <c r="K750" s="121">
        <v>1330</v>
      </c>
      <c r="L750" s="121">
        <v>504</v>
      </c>
      <c r="M750" s="121">
        <v>620</v>
      </c>
      <c r="N750" s="121">
        <v>152</v>
      </c>
      <c r="O750" s="122">
        <v>64</v>
      </c>
    </row>
    <row r="751" spans="1:15" ht="20.25" customHeight="1" x14ac:dyDescent="0.15">
      <c r="A751" s="389"/>
      <c r="B751" s="21" t="s">
        <v>59</v>
      </c>
      <c r="C751" s="78">
        <f t="shared" si="111"/>
        <v>24314</v>
      </c>
      <c r="D751" s="121">
        <v>0</v>
      </c>
      <c r="E751" s="121">
        <v>0</v>
      </c>
      <c r="F751" s="121">
        <v>1203</v>
      </c>
      <c r="G751" s="121">
        <v>1805</v>
      </c>
      <c r="H751" s="121">
        <v>5111</v>
      </c>
      <c r="I751" s="121">
        <v>3223</v>
      </c>
      <c r="J751" s="121">
        <v>2497</v>
      </c>
      <c r="K751" s="121">
        <v>2322</v>
      </c>
      <c r="L751" s="121">
        <v>3820</v>
      </c>
      <c r="M751" s="121">
        <v>2607</v>
      </c>
      <c r="N751" s="121">
        <v>978</v>
      </c>
      <c r="O751" s="122">
        <v>748</v>
      </c>
    </row>
    <row r="752" spans="1:15" ht="20.25" customHeight="1" x14ac:dyDescent="0.15">
      <c r="A752" s="389"/>
      <c r="B752" s="21" t="s">
        <v>66</v>
      </c>
      <c r="C752" s="78">
        <f t="shared" si="111"/>
        <v>4000</v>
      </c>
      <c r="D752" s="121">
        <v>0</v>
      </c>
      <c r="E752" s="121">
        <v>0</v>
      </c>
      <c r="F752" s="121">
        <v>348</v>
      </c>
      <c r="G752" s="121">
        <v>368</v>
      </c>
      <c r="H752" s="121">
        <v>605</v>
      </c>
      <c r="I752" s="121">
        <v>260</v>
      </c>
      <c r="J752" s="121">
        <v>243</v>
      </c>
      <c r="K752" s="121">
        <v>575</v>
      </c>
      <c r="L752" s="121">
        <v>635</v>
      </c>
      <c r="M752" s="121">
        <v>580</v>
      </c>
      <c r="N752" s="121">
        <v>358</v>
      </c>
      <c r="O752" s="122">
        <v>28</v>
      </c>
    </row>
    <row r="753" spans="1:17" ht="20.25" customHeight="1" x14ac:dyDescent="0.15">
      <c r="A753" s="389"/>
      <c r="B753" s="21" t="s">
        <v>69</v>
      </c>
      <c r="C753" s="78">
        <f t="shared" si="111"/>
        <v>3877</v>
      </c>
      <c r="D753" s="43">
        <v>0</v>
      </c>
      <c r="E753" s="43">
        <v>0</v>
      </c>
      <c r="F753" s="43">
        <v>302</v>
      </c>
      <c r="G753" s="43">
        <v>315</v>
      </c>
      <c r="H753" s="43">
        <v>955</v>
      </c>
      <c r="I753" s="43">
        <v>185</v>
      </c>
      <c r="J753" s="43">
        <v>242</v>
      </c>
      <c r="K753" s="43">
        <v>183</v>
      </c>
      <c r="L753" s="43">
        <v>329</v>
      </c>
      <c r="M753" s="43">
        <v>1100</v>
      </c>
      <c r="N753" s="43">
        <v>232</v>
      </c>
      <c r="O753" s="44">
        <v>34</v>
      </c>
    </row>
    <row r="754" spans="1:17" ht="20.25" customHeight="1" x14ac:dyDescent="0.15">
      <c r="A754" s="389"/>
      <c r="B754" s="21" t="s">
        <v>72</v>
      </c>
      <c r="C754" s="78">
        <f t="shared" si="111"/>
        <v>150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20</v>
      </c>
      <c r="J754" s="43">
        <v>16</v>
      </c>
      <c r="K754" s="43">
        <v>54</v>
      </c>
      <c r="L754" s="43">
        <v>20</v>
      </c>
      <c r="M754" s="43">
        <v>20</v>
      </c>
      <c r="N754" s="43">
        <v>20</v>
      </c>
      <c r="O754" s="44">
        <v>0</v>
      </c>
    </row>
    <row r="755" spans="1:17" ht="20.25" customHeight="1" x14ac:dyDescent="0.15">
      <c r="A755" s="389"/>
      <c r="B755" s="21" t="s">
        <v>74</v>
      </c>
      <c r="C755" s="78">
        <f t="shared" si="111"/>
        <v>9760</v>
      </c>
      <c r="D755" s="43">
        <v>0</v>
      </c>
      <c r="E755" s="43">
        <v>0</v>
      </c>
      <c r="F755" s="43">
        <v>287</v>
      </c>
      <c r="G755" s="43">
        <v>532</v>
      </c>
      <c r="H755" s="43">
        <v>1683</v>
      </c>
      <c r="I755" s="43">
        <v>1301</v>
      </c>
      <c r="J755" s="43">
        <v>1248</v>
      </c>
      <c r="K755" s="43">
        <v>934</v>
      </c>
      <c r="L755" s="43">
        <v>1782</v>
      </c>
      <c r="M755" s="43">
        <v>1016</v>
      </c>
      <c r="N755" s="43">
        <v>709</v>
      </c>
      <c r="O755" s="44">
        <v>268</v>
      </c>
    </row>
    <row r="756" spans="1:17" ht="20.25" customHeight="1" x14ac:dyDescent="0.15">
      <c r="A756" s="389"/>
      <c r="B756" s="21" t="s">
        <v>80</v>
      </c>
      <c r="C756" s="78">
        <f t="shared" si="111"/>
        <v>12614</v>
      </c>
      <c r="D756" s="43">
        <v>0</v>
      </c>
      <c r="E756" s="43">
        <v>0</v>
      </c>
      <c r="F756" s="43">
        <v>597</v>
      </c>
      <c r="G756" s="43">
        <v>854</v>
      </c>
      <c r="H756" s="43">
        <v>2173</v>
      </c>
      <c r="I756" s="43">
        <v>2094</v>
      </c>
      <c r="J756" s="43">
        <v>1068</v>
      </c>
      <c r="K756" s="43">
        <v>1654</v>
      </c>
      <c r="L756" s="43">
        <v>2024</v>
      </c>
      <c r="M756" s="43">
        <v>1077</v>
      </c>
      <c r="N756" s="43">
        <v>932</v>
      </c>
      <c r="O756" s="44">
        <v>141</v>
      </c>
      <c r="P756" s="5"/>
      <c r="Q756" s="110"/>
    </row>
    <row r="757" spans="1:17" ht="20.25" customHeight="1" x14ac:dyDescent="0.15">
      <c r="A757" s="389"/>
      <c r="B757" s="21" t="s">
        <v>81</v>
      </c>
      <c r="C757" s="78">
        <f t="shared" si="111"/>
        <v>12448</v>
      </c>
      <c r="D757" s="192">
        <v>0</v>
      </c>
      <c r="E757" s="192">
        <v>0</v>
      </c>
      <c r="F757" s="192">
        <v>40</v>
      </c>
      <c r="G757" s="192">
        <v>666</v>
      </c>
      <c r="H757" s="192">
        <v>2976</v>
      </c>
      <c r="I757" s="192">
        <v>1262</v>
      </c>
      <c r="J757" s="192">
        <v>1698</v>
      </c>
      <c r="K757" s="192">
        <v>998</v>
      </c>
      <c r="L757" s="192">
        <v>1873</v>
      </c>
      <c r="M757" s="192">
        <v>1576</v>
      </c>
      <c r="N757" s="192">
        <v>1210</v>
      </c>
      <c r="O757" s="193">
        <v>149</v>
      </c>
    </row>
    <row r="758" spans="1:17" ht="20.25" customHeight="1" x14ac:dyDescent="0.15">
      <c r="A758" s="389"/>
      <c r="B758" s="21" t="s">
        <v>89</v>
      </c>
      <c r="C758" s="78">
        <f t="shared" si="111"/>
        <v>15517</v>
      </c>
      <c r="D758" s="192">
        <v>0</v>
      </c>
      <c r="E758" s="192">
        <v>0</v>
      </c>
      <c r="F758" s="192">
        <v>1791</v>
      </c>
      <c r="G758" s="192">
        <v>973</v>
      </c>
      <c r="H758" s="192">
        <v>3094</v>
      </c>
      <c r="I758" s="192">
        <v>765</v>
      </c>
      <c r="J758" s="192">
        <v>1724</v>
      </c>
      <c r="K758" s="192">
        <v>1691</v>
      </c>
      <c r="L758" s="192">
        <v>1957</v>
      </c>
      <c r="M758" s="192">
        <v>2011</v>
      </c>
      <c r="N758" s="192">
        <v>1116</v>
      </c>
      <c r="O758" s="193">
        <v>395</v>
      </c>
    </row>
    <row r="759" spans="1:17" ht="20.25" customHeight="1" x14ac:dyDescent="0.15">
      <c r="A759" s="389"/>
      <c r="B759" s="21" t="s">
        <v>92</v>
      </c>
      <c r="C759" s="78">
        <f t="shared" si="111"/>
        <v>15301</v>
      </c>
      <c r="D759" s="192">
        <v>0</v>
      </c>
      <c r="E759" s="192">
        <v>0</v>
      </c>
      <c r="F759" s="192">
        <v>2215</v>
      </c>
      <c r="G759" s="192">
        <v>1545</v>
      </c>
      <c r="H759" s="192">
        <v>2692</v>
      </c>
      <c r="I759" s="192">
        <v>1019</v>
      </c>
      <c r="J759" s="192">
        <v>1854</v>
      </c>
      <c r="K759" s="192">
        <v>969</v>
      </c>
      <c r="L759" s="192">
        <v>1394</v>
      </c>
      <c r="M759" s="192">
        <v>2105</v>
      </c>
      <c r="N759" s="192">
        <v>1246</v>
      </c>
      <c r="O759" s="193">
        <v>262</v>
      </c>
    </row>
    <row r="760" spans="1:17" ht="20.25" customHeight="1" x14ac:dyDescent="0.15">
      <c r="A760" s="389"/>
      <c r="B760" s="21" t="s">
        <v>115</v>
      </c>
      <c r="C760" s="78">
        <f t="shared" si="111"/>
        <v>14041</v>
      </c>
      <c r="D760" s="192">
        <v>103</v>
      </c>
      <c r="E760" s="192">
        <v>133</v>
      </c>
      <c r="F760" s="192">
        <v>1709</v>
      </c>
      <c r="G760" s="192">
        <v>1622</v>
      </c>
      <c r="H760" s="192">
        <v>2208</v>
      </c>
      <c r="I760" s="192">
        <v>1308</v>
      </c>
      <c r="J760" s="192">
        <v>1640</v>
      </c>
      <c r="K760" s="192">
        <v>1622</v>
      </c>
      <c r="L760" s="192">
        <v>1493</v>
      </c>
      <c r="M760" s="192">
        <v>1105</v>
      </c>
      <c r="N760" s="192">
        <v>881</v>
      </c>
      <c r="O760" s="193">
        <v>217</v>
      </c>
    </row>
    <row r="761" spans="1:17" ht="20.25" customHeight="1" x14ac:dyDescent="0.15">
      <c r="A761" s="389"/>
      <c r="B761" s="21" t="s">
        <v>119</v>
      </c>
      <c r="C761" s="78">
        <f t="shared" si="111"/>
        <v>12202</v>
      </c>
      <c r="D761" s="192">
        <v>115</v>
      </c>
      <c r="E761" s="192">
        <v>177</v>
      </c>
      <c r="F761" s="192">
        <v>831</v>
      </c>
      <c r="G761" s="192">
        <v>1066</v>
      </c>
      <c r="H761" s="192">
        <v>1960</v>
      </c>
      <c r="I761" s="192">
        <v>1959</v>
      </c>
      <c r="J761" s="192">
        <v>1566</v>
      </c>
      <c r="K761" s="192">
        <v>841</v>
      </c>
      <c r="L761" s="192">
        <v>1240</v>
      </c>
      <c r="M761" s="192">
        <v>1185</v>
      </c>
      <c r="N761" s="192">
        <v>893</v>
      </c>
      <c r="O761" s="193">
        <v>369</v>
      </c>
    </row>
    <row r="762" spans="1:17" ht="20.25" customHeight="1" x14ac:dyDescent="0.15">
      <c r="A762" s="389"/>
      <c r="B762" s="21" t="s">
        <v>136</v>
      </c>
      <c r="C762" s="78">
        <f t="shared" si="111"/>
        <v>12753</v>
      </c>
      <c r="D762" s="192">
        <v>165</v>
      </c>
      <c r="E762" s="192">
        <v>272</v>
      </c>
      <c r="F762" s="192">
        <v>1360</v>
      </c>
      <c r="G762" s="192">
        <v>1018</v>
      </c>
      <c r="H762" s="192">
        <v>1965</v>
      </c>
      <c r="I762" s="192">
        <v>1285</v>
      </c>
      <c r="J762" s="192">
        <v>1109</v>
      </c>
      <c r="K762" s="192">
        <v>1778</v>
      </c>
      <c r="L762" s="192">
        <v>1659</v>
      </c>
      <c r="M762" s="192">
        <v>533</v>
      </c>
      <c r="N762" s="192">
        <v>1052</v>
      </c>
      <c r="O762" s="193">
        <v>557</v>
      </c>
    </row>
    <row r="763" spans="1:17" ht="20.25" customHeight="1" x14ac:dyDescent="0.15">
      <c r="A763" s="389"/>
      <c r="B763" s="21" t="s">
        <v>149</v>
      </c>
      <c r="C763" s="78">
        <f t="shared" si="111"/>
        <v>6495</v>
      </c>
      <c r="D763" s="192">
        <v>311</v>
      </c>
      <c r="E763" s="192">
        <v>670</v>
      </c>
      <c r="F763" s="192">
        <v>55</v>
      </c>
      <c r="G763" s="192">
        <v>0</v>
      </c>
      <c r="H763" s="192">
        <v>159</v>
      </c>
      <c r="I763" s="192">
        <v>837</v>
      </c>
      <c r="J763" s="192">
        <v>908</v>
      </c>
      <c r="K763" s="192">
        <v>794</v>
      </c>
      <c r="L763" s="192">
        <v>764</v>
      </c>
      <c r="M763" s="192">
        <v>994</v>
      </c>
      <c r="N763" s="192">
        <v>633</v>
      </c>
      <c r="O763" s="193">
        <v>370</v>
      </c>
    </row>
    <row r="764" spans="1:17" ht="20.25" customHeight="1" x14ac:dyDescent="0.15">
      <c r="A764" s="389"/>
      <c r="B764" s="21" t="s">
        <v>157</v>
      </c>
      <c r="C764" s="78">
        <f t="shared" si="111"/>
        <v>8436</v>
      </c>
      <c r="D764" s="192">
        <v>106</v>
      </c>
      <c r="E764" s="192">
        <v>486</v>
      </c>
      <c r="F764" s="192">
        <v>466</v>
      </c>
      <c r="G764" s="192">
        <v>662</v>
      </c>
      <c r="H764" s="192">
        <v>1195</v>
      </c>
      <c r="I764" s="192">
        <v>1113</v>
      </c>
      <c r="J764" s="192">
        <v>640</v>
      </c>
      <c r="K764" s="192">
        <v>754</v>
      </c>
      <c r="L764" s="192">
        <v>1035</v>
      </c>
      <c r="M764" s="192">
        <v>1052</v>
      </c>
      <c r="N764" s="192">
        <v>677</v>
      </c>
      <c r="O764" s="193">
        <v>250</v>
      </c>
    </row>
    <row r="765" spans="1:17" ht="20.25" customHeight="1" x14ac:dyDescent="0.15">
      <c r="A765" s="389"/>
      <c r="B765" s="21" t="s">
        <v>161</v>
      </c>
      <c r="C765" s="78">
        <f t="shared" si="111"/>
        <v>9237</v>
      </c>
      <c r="D765" s="192">
        <v>221</v>
      </c>
      <c r="E765" s="192">
        <v>212</v>
      </c>
      <c r="F765" s="192">
        <v>664</v>
      </c>
      <c r="G765" s="192">
        <v>958</v>
      </c>
      <c r="H765" s="192">
        <v>1273</v>
      </c>
      <c r="I765" s="192">
        <v>1018</v>
      </c>
      <c r="J765" s="192">
        <v>818</v>
      </c>
      <c r="K765" s="192">
        <v>655</v>
      </c>
      <c r="L765" s="192">
        <v>1226</v>
      </c>
      <c r="M765" s="192">
        <v>1133</v>
      </c>
      <c r="N765" s="192">
        <v>726</v>
      </c>
      <c r="O765" s="193">
        <v>333</v>
      </c>
    </row>
    <row r="766" spans="1:17" ht="20.25" customHeight="1" x14ac:dyDescent="0.15">
      <c r="A766" s="389"/>
      <c r="B766" s="21" t="s">
        <v>186</v>
      </c>
      <c r="C766" s="78">
        <f t="shared" si="111"/>
        <v>8587</v>
      </c>
      <c r="D766" s="230">
        <v>213</v>
      </c>
      <c r="E766" s="230">
        <v>345</v>
      </c>
      <c r="F766" s="230">
        <v>709</v>
      </c>
      <c r="G766" s="230">
        <v>834</v>
      </c>
      <c r="H766" s="230">
        <v>1488</v>
      </c>
      <c r="I766" s="230">
        <v>947</v>
      </c>
      <c r="J766" s="230">
        <v>903</v>
      </c>
      <c r="K766" s="230">
        <v>632</v>
      </c>
      <c r="L766" s="230">
        <v>983</v>
      </c>
      <c r="M766" s="230">
        <v>880</v>
      </c>
      <c r="N766" s="230">
        <v>433</v>
      </c>
      <c r="O766" s="231">
        <v>220</v>
      </c>
    </row>
    <row r="767" spans="1:17" ht="20.25" customHeight="1" x14ac:dyDescent="0.15">
      <c r="A767" s="389"/>
      <c r="B767" s="21" t="s">
        <v>187</v>
      </c>
      <c r="C767" s="78">
        <f t="shared" si="111"/>
        <v>8352</v>
      </c>
      <c r="D767" s="280">
        <v>183</v>
      </c>
      <c r="E767" s="280">
        <v>127</v>
      </c>
      <c r="F767" s="280">
        <v>433</v>
      </c>
      <c r="G767" s="280">
        <v>1003</v>
      </c>
      <c r="H767" s="280">
        <v>1046</v>
      </c>
      <c r="I767" s="280">
        <v>1050</v>
      </c>
      <c r="J767" s="280">
        <v>986</v>
      </c>
      <c r="K767" s="280">
        <v>623</v>
      </c>
      <c r="L767" s="280">
        <v>1215</v>
      </c>
      <c r="M767" s="280">
        <v>979</v>
      </c>
      <c r="N767" s="280">
        <v>516</v>
      </c>
      <c r="O767" s="287">
        <v>191</v>
      </c>
    </row>
    <row r="768" spans="1:17" ht="20.25" customHeight="1" thickBot="1" x14ac:dyDescent="0.2">
      <c r="A768" s="392"/>
      <c r="B768" s="10" t="s">
        <v>20</v>
      </c>
      <c r="C768" s="14">
        <f>C767/C766</f>
        <v>0.97263304995924071</v>
      </c>
      <c r="D768" s="14">
        <f t="shared" ref="D768:O768" si="112">D767/D766</f>
        <v>0.85915492957746475</v>
      </c>
      <c r="E768" s="14">
        <f t="shared" si="112"/>
        <v>0.36811594202898551</v>
      </c>
      <c r="F768" s="14">
        <f t="shared" si="112"/>
        <v>0.61071932299012699</v>
      </c>
      <c r="G768" s="14">
        <f t="shared" si="112"/>
        <v>1.2026378896882495</v>
      </c>
      <c r="H768" s="14">
        <f t="shared" si="112"/>
        <v>0.70295698924731187</v>
      </c>
      <c r="I768" s="14">
        <f t="shared" si="112"/>
        <v>1.1087645195353748</v>
      </c>
      <c r="J768" s="14">
        <f t="shared" si="112"/>
        <v>1.0919158361018826</v>
      </c>
      <c r="K768" s="14">
        <f t="shared" si="112"/>
        <v>0.98575949367088611</v>
      </c>
      <c r="L768" s="14">
        <f t="shared" si="112"/>
        <v>1.2360122075279756</v>
      </c>
      <c r="M768" s="14">
        <f t="shared" si="112"/>
        <v>1.1125</v>
      </c>
      <c r="N768" s="14">
        <f t="shared" si="112"/>
        <v>1.1916859122401848</v>
      </c>
      <c r="O768" s="15">
        <f t="shared" si="112"/>
        <v>0.86818181818181817</v>
      </c>
    </row>
    <row r="769" spans="1:17" ht="20.25" customHeight="1" x14ac:dyDescent="0.15">
      <c r="A769" s="311" t="s">
        <v>105</v>
      </c>
      <c r="B769" s="187" t="s">
        <v>161</v>
      </c>
      <c r="C769" s="126">
        <f t="shared" ref="C769:C791" si="113">SUM(D769:O769)</f>
        <v>0</v>
      </c>
      <c r="D769" s="127">
        <v>0</v>
      </c>
      <c r="E769" s="127">
        <v>0</v>
      </c>
      <c r="F769" s="127">
        <v>0</v>
      </c>
      <c r="G769" s="127">
        <v>0</v>
      </c>
      <c r="H769" s="127">
        <v>0</v>
      </c>
      <c r="I769" s="127">
        <v>0</v>
      </c>
      <c r="J769" s="127">
        <v>0</v>
      </c>
      <c r="K769" s="127">
        <v>0</v>
      </c>
      <c r="L769" s="127">
        <v>0</v>
      </c>
      <c r="M769" s="127">
        <v>0</v>
      </c>
      <c r="N769" s="127">
        <v>0</v>
      </c>
      <c r="O769" s="128">
        <v>0</v>
      </c>
    </row>
    <row r="770" spans="1:17" ht="20.25" customHeight="1" x14ac:dyDescent="0.15">
      <c r="A770" s="312"/>
      <c r="B770" s="21" t="s">
        <v>186</v>
      </c>
      <c r="C770" s="78">
        <f t="shared" si="113"/>
        <v>385</v>
      </c>
      <c r="D770" s="230">
        <v>8</v>
      </c>
      <c r="E770" s="230">
        <v>13</v>
      </c>
      <c r="F770" s="230">
        <v>15</v>
      </c>
      <c r="G770" s="230">
        <v>38</v>
      </c>
      <c r="H770" s="230">
        <v>17</v>
      </c>
      <c r="I770" s="230">
        <v>43</v>
      </c>
      <c r="J770" s="230">
        <v>58</v>
      </c>
      <c r="K770" s="230">
        <v>90</v>
      </c>
      <c r="L770" s="230">
        <v>41</v>
      </c>
      <c r="M770" s="230">
        <v>21</v>
      </c>
      <c r="N770" s="230">
        <v>18</v>
      </c>
      <c r="O770" s="231">
        <v>23</v>
      </c>
    </row>
    <row r="771" spans="1:17" ht="20.25" customHeight="1" thickBot="1" x14ac:dyDescent="0.2">
      <c r="A771" s="314"/>
      <c r="B771" s="29" t="s">
        <v>187</v>
      </c>
      <c r="C771" s="80">
        <f t="shared" si="113"/>
        <v>338</v>
      </c>
      <c r="D771" s="251">
        <v>15</v>
      </c>
      <c r="E771" s="251">
        <v>19</v>
      </c>
      <c r="F771" s="251">
        <v>30</v>
      </c>
      <c r="G771" s="251">
        <v>28</v>
      </c>
      <c r="H771" s="251">
        <v>29</v>
      </c>
      <c r="I771" s="251">
        <v>36</v>
      </c>
      <c r="J771" s="251">
        <v>29</v>
      </c>
      <c r="K771" s="251">
        <v>38</v>
      </c>
      <c r="L771" s="251">
        <v>47</v>
      </c>
      <c r="M771" s="251">
        <v>20</v>
      </c>
      <c r="N771" s="251">
        <v>22</v>
      </c>
      <c r="O771" s="252">
        <v>25</v>
      </c>
    </row>
    <row r="772" spans="1:17" ht="20.25" customHeight="1" x14ac:dyDescent="0.15">
      <c r="A772" s="391" t="s">
        <v>162</v>
      </c>
      <c r="B772" s="187" t="s">
        <v>17</v>
      </c>
      <c r="C772" s="126">
        <f t="shared" si="113"/>
        <v>44172</v>
      </c>
      <c r="D772" s="127">
        <v>4412</v>
      </c>
      <c r="E772" s="127">
        <v>3705</v>
      </c>
      <c r="F772" s="127">
        <v>3872</v>
      </c>
      <c r="G772" s="127">
        <v>3764</v>
      </c>
      <c r="H772" s="127">
        <v>3831</v>
      </c>
      <c r="I772" s="127">
        <v>3434</v>
      </c>
      <c r="J772" s="127">
        <v>3329</v>
      </c>
      <c r="K772" s="127">
        <v>3496</v>
      </c>
      <c r="L772" s="127">
        <v>3050</v>
      </c>
      <c r="M772" s="127">
        <v>3837</v>
      </c>
      <c r="N772" s="127">
        <v>4031</v>
      </c>
      <c r="O772" s="128">
        <v>3411</v>
      </c>
    </row>
    <row r="773" spans="1:17" ht="20.25" customHeight="1" x14ac:dyDescent="0.15">
      <c r="A773" s="389"/>
      <c r="B773" s="21" t="s">
        <v>18</v>
      </c>
      <c r="C773" s="78">
        <f t="shared" si="113"/>
        <v>41325</v>
      </c>
      <c r="D773" s="121">
        <v>4128</v>
      </c>
      <c r="E773" s="121">
        <v>3501</v>
      </c>
      <c r="F773" s="121">
        <v>3622</v>
      </c>
      <c r="G773" s="121">
        <v>3522</v>
      </c>
      <c r="H773" s="121">
        <v>3583</v>
      </c>
      <c r="I773" s="121">
        <v>3214</v>
      </c>
      <c r="J773" s="121">
        <v>3115</v>
      </c>
      <c r="K773" s="121">
        <v>3270</v>
      </c>
      <c r="L773" s="121">
        <v>2853</v>
      </c>
      <c r="M773" s="121">
        <v>3590</v>
      </c>
      <c r="N773" s="121">
        <v>3790</v>
      </c>
      <c r="O773" s="122">
        <v>3137</v>
      </c>
    </row>
    <row r="774" spans="1:17" ht="20.25" customHeight="1" x14ac:dyDescent="0.15">
      <c r="A774" s="389"/>
      <c r="B774" s="21" t="s">
        <v>19</v>
      </c>
      <c r="C774" s="78">
        <f t="shared" si="113"/>
        <v>26631</v>
      </c>
      <c r="D774" s="121">
        <v>2655</v>
      </c>
      <c r="E774" s="121">
        <v>2041</v>
      </c>
      <c r="F774" s="121">
        <v>2291</v>
      </c>
      <c r="G774" s="121">
        <v>2304</v>
      </c>
      <c r="H774" s="121">
        <v>2356</v>
      </c>
      <c r="I774" s="121">
        <v>2126</v>
      </c>
      <c r="J774" s="121">
        <v>1845</v>
      </c>
      <c r="K774" s="121">
        <v>1673</v>
      </c>
      <c r="L774" s="121">
        <v>1968</v>
      </c>
      <c r="M774" s="121">
        <v>2324</v>
      </c>
      <c r="N774" s="121">
        <v>2481</v>
      </c>
      <c r="O774" s="122">
        <v>2567</v>
      </c>
    </row>
    <row r="775" spans="1:17" ht="20.25" customHeight="1" x14ac:dyDescent="0.15">
      <c r="A775" s="389"/>
      <c r="B775" s="21" t="s">
        <v>59</v>
      </c>
      <c r="C775" s="78">
        <f t="shared" si="113"/>
        <v>26550</v>
      </c>
      <c r="D775" s="121">
        <v>2655</v>
      </c>
      <c r="E775" s="121">
        <v>2041</v>
      </c>
      <c r="F775" s="121">
        <v>2265</v>
      </c>
      <c r="G775" s="121">
        <v>2304</v>
      </c>
      <c r="H775" s="121">
        <v>2358</v>
      </c>
      <c r="I775" s="121">
        <v>2126</v>
      </c>
      <c r="J775" s="121">
        <v>1845</v>
      </c>
      <c r="K775" s="121">
        <v>1642</v>
      </c>
      <c r="L775" s="121">
        <v>1968</v>
      </c>
      <c r="M775" s="121">
        <v>2324</v>
      </c>
      <c r="N775" s="121">
        <v>2481</v>
      </c>
      <c r="O775" s="122">
        <v>2541</v>
      </c>
    </row>
    <row r="776" spans="1:17" ht="20.25" customHeight="1" x14ac:dyDescent="0.15">
      <c r="A776" s="389"/>
      <c r="B776" s="21" t="s">
        <v>66</v>
      </c>
      <c r="C776" s="78">
        <f t="shared" si="113"/>
        <v>29463</v>
      </c>
      <c r="D776" s="121">
        <v>2998</v>
      </c>
      <c r="E776" s="121">
        <v>2265</v>
      </c>
      <c r="F776" s="121">
        <v>2557</v>
      </c>
      <c r="G776" s="121">
        <v>2340</v>
      </c>
      <c r="H776" s="121">
        <v>2896</v>
      </c>
      <c r="I776" s="121">
        <v>2327</v>
      </c>
      <c r="J776" s="121">
        <v>2153</v>
      </c>
      <c r="K776" s="121">
        <v>1882</v>
      </c>
      <c r="L776" s="121">
        <v>2080</v>
      </c>
      <c r="M776" s="121">
        <v>2136</v>
      </c>
      <c r="N776" s="121">
        <v>2718</v>
      </c>
      <c r="O776" s="122">
        <v>3111</v>
      </c>
    </row>
    <row r="777" spans="1:17" ht="20.25" customHeight="1" x14ac:dyDescent="0.15">
      <c r="A777" s="389"/>
      <c r="B777" s="21" t="s">
        <v>69</v>
      </c>
      <c r="C777" s="78">
        <f t="shared" si="113"/>
        <v>20724</v>
      </c>
      <c r="D777" s="43">
        <v>2022</v>
      </c>
      <c r="E777" s="43">
        <v>1392</v>
      </c>
      <c r="F777" s="43">
        <v>1696</v>
      </c>
      <c r="G777" s="43">
        <v>1581</v>
      </c>
      <c r="H777" s="43">
        <v>2627</v>
      </c>
      <c r="I777" s="43">
        <v>1502</v>
      </c>
      <c r="J777" s="43">
        <v>1562</v>
      </c>
      <c r="K777" s="43">
        <v>1971</v>
      </c>
      <c r="L777" s="43">
        <v>1665</v>
      </c>
      <c r="M777" s="43">
        <v>1647</v>
      </c>
      <c r="N777" s="43">
        <v>1708</v>
      </c>
      <c r="O777" s="44">
        <v>1351</v>
      </c>
    </row>
    <row r="778" spans="1:17" ht="20.25" customHeight="1" x14ac:dyDescent="0.15">
      <c r="A778" s="389"/>
      <c r="B778" s="21" t="s">
        <v>72</v>
      </c>
      <c r="C778" s="78">
        <f t="shared" si="113"/>
        <v>10177</v>
      </c>
      <c r="D778" s="43">
        <v>2011</v>
      </c>
      <c r="E778" s="43">
        <v>2160</v>
      </c>
      <c r="F778" s="43">
        <v>931</v>
      </c>
      <c r="G778" s="43">
        <v>0</v>
      </c>
      <c r="H778" s="43">
        <v>0</v>
      </c>
      <c r="I778" s="43">
        <v>0</v>
      </c>
      <c r="J778" s="43">
        <v>0</v>
      </c>
      <c r="K778" s="43">
        <v>0</v>
      </c>
      <c r="L778" s="43">
        <v>0</v>
      </c>
      <c r="M778" s="43">
        <v>266</v>
      </c>
      <c r="N778" s="43">
        <v>1152</v>
      </c>
      <c r="O778" s="44">
        <v>3657</v>
      </c>
    </row>
    <row r="779" spans="1:17" ht="20.25" customHeight="1" x14ac:dyDescent="0.15">
      <c r="A779" s="389"/>
      <c r="B779" s="21" t="s">
        <v>74</v>
      </c>
      <c r="C779" s="78">
        <f t="shared" si="113"/>
        <v>22045</v>
      </c>
      <c r="D779" s="43">
        <v>1266</v>
      </c>
      <c r="E779" s="43">
        <v>1447</v>
      </c>
      <c r="F779" s="43">
        <v>1294</v>
      </c>
      <c r="G779" s="43">
        <v>1372</v>
      </c>
      <c r="H779" s="43">
        <v>1459</v>
      </c>
      <c r="I779" s="43">
        <v>1447</v>
      </c>
      <c r="J779" s="43">
        <v>1436</v>
      </c>
      <c r="K779" s="43">
        <v>804</v>
      </c>
      <c r="L779" s="43">
        <v>3132</v>
      </c>
      <c r="M779" s="43">
        <v>2924</v>
      </c>
      <c r="N779" s="43">
        <v>2827</v>
      </c>
      <c r="O779" s="44">
        <v>2637</v>
      </c>
    </row>
    <row r="780" spans="1:17" ht="20.25" customHeight="1" x14ac:dyDescent="0.15">
      <c r="A780" s="389"/>
      <c r="B780" s="21" t="s">
        <v>80</v>
      </c>
      <c r="C780" s="78">
        <f t="shared" si="113"/>
        <v>45323</v>
      </c>
      <c r="D780" s="43">
        <v>4844</v>
      </c>
      <c r="E780" s="43">
        <v>3270</v>
      </c>
      <c r="F780" s="43">
        <v>4561</v>
      </c>
      <c r="G780" s="43">
        <v>3433</v>
      </c>
      <c r="H780" s="43">
        <v>4000</v>
      </c>
      <c r="I780" s="43">
        <v>3435</v>
      </c>
      <c r="J780" s="43">
        <v>3420</v>
      </c>
      <c r="K780" s="43">
        <v>3925</v>
      </c>
      <c r="L780" s="43">
        <v>3345</v>
      </c>
      <c r="M780" s="43">
        <v>3387</v>
      </c>
      <c r="N780" s="43">
        <v>3986</v>
      </c>
      <c r="O780" s="44">
        <v>3717</v>
      </c>
      <c r="P780" s="5"/>
      <c r="Q780" s="110"/>
    </row>
    <row r="781" spans="1:17" ht="20.25" customHeight="1" x14ac:dyDescent="0.15">
      <c r="A781" s="389"/>
      <c r="B781" s="21" t="s">
        <v>81</v>
      </c>
      <c r="C781" s="78">
        <f t="shared" si="113"/>
        <v>42552</v>
      </c>
      <c r="D781" s="43">
        <v>3866</v>
      </c>
      <c r="E781" s="43">
        <v>2676</v>
      </c>
      <c r="F781" s="43">
        <v>4116</v>
      </c>
      <c r="G781" s="43">
        <v>2591</v>
      </c>
      <c r="H781" s="43">
        <v>4154</v>
      </c>
      <c r="I781" s="43">
        <v>3132</v>
      </c>
      <c r="J781" s="43">
        <v>3163</v>
      </c>
      <c r="K781" s="43">
        <v>4081</v>
      </c>
      <c r="L781" s="43">
        <v>3535</v>
      </c>
      <c r="M781" s="43">
        <v>3460</v>
      </c>
      <c r="N781" s="43">
        <v>4381</v>
      </c>
      <c r="O781" s="44">
        <v>3397</v>
      </c>
    </row>
    <row r="782" spans="1:17" ht="20.25" customHeight="1" x14ac:dyDescent="0.15">
      <c r="A782" s="389"/>
      <c r="B782" s="21" t="s">
        <v>89</v>
      </c>
      <c r="C782" s="78">
        <f t="shared" si="113"/>
        <v>44235</v>
      </c>
      <c r="D782" s="43">
        <v>3479</v>
      </c>
      <c r="E782" s="43">
        <v>3257</v>
      </c>
      <c r="F782" s="43">
        <v>4203</v>
      </c>
      <c r="G782" s="43">
        <v>3182</v>
      </c>
      <c r="H782" s="43">
        <v>4294</v>
      </c>
      <c r="I782" s="43">
        <v>3880</v>
      </c>
      <c r="J782" s="43">
        <v>3275</v>
      </c>
      <c r="K782" s="43">
        <v>3674</v>
      </c>
      <c r="L782" s="43">
        <v>3276</v>
      </c>
      <c r="M782" s="43">
        <v>3715</v>
      </c>
      <c r="N782" s="43">
        <v>4394</v>
      </c>
      <c r="O782" s="44">
        <v>3606</v>
      </c>
    </row>
    <row r="783" spans="1:17" ht="20.25" customHeight="1" x14ac:dyDescent="0.15">
      <c r="A783" s="389"/>
      <c r="B783" s="21" t="s">
        <v>92</v>
      </c>
      <c r="C783" s="78">
        <f t="shared" si="113"/>
        <v>41259</v>
      </c>
      <c r="D783" s="43">
        <v>3645</v>
      </c>
      <c r="E783" s="43">
        <v>3226</v>
      </c>
      <c r="F783" s="43">
        <v>3568</v>
      </c>
      <c r="G783" s="43">
        <v>3255</v>
      </c>
      <c r="H783" s="43">
        <v>3387</v>
      </c>
      <c r="I783" s="43">
        <v>3171</v>
      </c>
      <c r="J783" s="43">
        <v>3424</v>
      </c>
      <c r="K783" s="43">
        <v>3377</v>
      </c>
      <c r="L783" s="43">
        <v>3126</v>
      </c>
      <c r="M783" s="43">
        <v>3650</v>
      </c>
      <c r="N783" s="43">
        <v>3958</v>
      </c>
      <c r="O783" s="44">
        <v>3472</v>
      </c>
    </row>
    <row r="784" spans="1:17" ht="20.25" customHeight="1" x14ac:dyDescent="0.15">
      <c r="A784" s="389"/>
      <c r="B784" s="21" t="s">
        <v>115</v>
      </c>
      <c r="C784" s="78">
        <f t="shared" si="113"/>
        <v>39118</v>
      </c>
      <c r="D784" s="43">
        <v>3429</v>
      </c>
      <c r="E784" s="43">
        <v>3018</v>
      </c>
      <c r="F784" s="43">
        <v>3821</v>
      </c>
      <c r="G784" s="43">
        <v>3020</v>
      </c>
      <c r="H784" s="43">
        <v>3599</v>
      </c>
      <c r="I784" s="43">
        <v>2860</v>
      </c>
      <c r="J784" s="43">
        <v>3140</v>
      </c>
      <c r="K784" s="43">
        <v>3430</v>
      </c>
      <c r="L784" s="43">
        <v>3217</v>
      </c>
      <c r="M784" s="43">
        <v>3052</v>
      </c>
      <c r="N784" s="43">
        <v>3440</v>
      </c>
      <c r="O784" s="44">
        <v>3092</v>
      </c>
    </row>
    <row r="785" spans="1:15" ht="20.25" customHeight="1" x14ac:dyDescent="0.15">
      <c r="A785" s="389"/>
      <c r="B785" s="21" t="s">
        <v>119</v>
      </c>
      <c r="C785" s="78">
        <f t="shared" si="113"/>
        <v>36077</v>
      </c>
      <c r="D785" s="43">
        <v>3476</v>
      </c>
      <c r="E785" s="43">
        <v>2573</v>
      </c>
      <c r="F785" s="43">
        <v>3081</v>
      </c>
      <c r="G785" s="43">
        <v>2774</v>
      </c>
      <c r="H785" s="43">
        <v>3027</v>
      </c>
      <c r="I785" s="43">
        <v>2628</v>
      </c>
      <c r="J785" s="43">
        <v>3140</v>
      </c>
      <c r="K785" s="43">
        <v>2870</v>
      </c>
      <c r="L785" s="43">
        <v>2910</v>
      </c>
      <c r="M785" s="43">
        <v>2923</v>
      </c>
      <c r="N785" s="43">
        <v>3589</v>
      </c>
      <c r="O785" s="44">
        <v>3086</v>
      </c>
    </row>
    <row r="786" spans="1:15" ht="20.25" customHeight="1" x14ac:dyDescent="0.15">
      <c r="A786" s="389"/>
      <c r="B786" s="21" t="s">
        <v>136</v>
      </c>
      <c r="C786" s="78">
        <f t="shared" si="113"/>
        <v>41029</v>
      </c>
      <c r="D786" s="43">
        <v>3783</v>
      </c>
      <c r="E786" s="43">
        <v>2887</v>
      </c>
      <c r="F786" s="43">
        <v>3881</v>
      </c>
      <c r="G786" s="43">
        <v>3210</v>
      </c>
      <c r="H786" s="43">
        <v>3314</v>
      </c>
      <c r="I786" s="43">
        <v>3308</v>
      </c>
      <c r="J786" s="43">
        <v>3096</v>
      </c>
      <c r="K786" s="43">
        <v>3458</v>
      </c>
      <c r="L786" s="43">
        <v>3893</v>
      </c>
      <c r="M786" s="43">
        <v>2143</v>
      </c>
      <c r="N786" s="43">
        <v>4153</v>
      </c>
      <c r="O786" s="44">
        <v>3903</v>
      </c>
    </row>
    <row r="787" spans="1:15" ht="20.25" customHeight="1" x14ac:dyDescent="0.15">
      <c r="A787" s="389"/>
      <c r="B787" s="21" t="s">
        <v>149</v>
      </c>
      <c r="C787" s="78">
        <f t="shared" si="113"/>
        <v>30471</v>
      </c>
      <c r="D787" s="43">
        <v>4438</v>
      </c>
      <c r="E787" s="43">
        <v>4480</v>
      </c>
      <c r="F787" s="43">
        <v>3682</v>
      </c>
      <c r="G787" s="43">
        <v>1012</v>
      </c>
      <c r="H787" s="43">
        <v>0</v>
      </c>
      <c r="I787" s="43">
        <v>2042</v>
      </c>
      <c r="J787" s="43">
        <v>2133</v>
      </c>
      <c r="K787" s="43">
        <v>2248</v>
      </c>
      <c r="L787" s="43">
        <v>2156</v>
      </c>
      <c r="M787" s="43">
        <v>2205</v>
      </c>
      <c r="N787" s="43">
        <v>3097</v>
      </c>
      <c r="O787" s="44">
        <v>2978</v>
      </c>
    </row>
    <row r="788" spans="1:15" ht="20.25" customHeight="1" x14ac:dyDescent="0.15">
      <c r="A788" s="389"/>
      <c r="B788" s="21" t="s">
        <v>155</v>
      </c>
      <c r="C788" s="78">
        <f t="shared" si="113"/>
        <v>25386</v>
      </c>
      <c r="D788" s="43">
        <v>1682</v>
      </c>
      <c r="E788" s="43">
        <v>2016</v>
      </c>
      <c r="F788" s="43">
        <v>2293</v>
      </c>
      <c r="G788" s="43">
        <v>1796</v>
      </c>
      <c r="H788" s="43">
        <v>2096</v>
      </c>
      <c r="I788" s="43">
        <v>1668</v>
      </c>
      <c r="J788" s="43">
        <v>2045</v>
      </c>
      <c r="K788" s="43">
        <v>1984</v>
      </c>
      <c r="L788" s="43">
        <v>1644</v>
      </c>
      <c r="M788" s="43">
        <v>2291</v>
      </c>
      <c r="N788" s="43">
        <v>3621</v>
      </c>
      <c r="O788" s="44">
        <v>2250</v>
      </c>
    </row>
    <row r="789" spans="1:15" ht="20.25" customHeight="1" x14ac:dyDescent="0.15">
      <c r="A789" s="389"/>
      <c r="B789" s="21" t="s">
        <v>161</v>
      </c>
      <c r="C789" s="78">
        <f t="shared" si="113"/>
        <v>10884</v>
      </c>
      <c r="D789" s="43">
        <v>1161</v>
      </c>
      <c r="E789" s="43">
        <v>888</v>
      </c>
      <c r="F789" s="43">
        <v>1389</v>
      </c>
      <c r="G789" s="43">
        <v>866</v>
      </c>
      <c r="H789" s="43">
        <v>760</v>
      </c>
      <c r="I789" s="43">
        <v>732</v>
      </c>
      <c r="J789" s="43">
        <v>658</v>
      </c>
      <c r="K789" s="43">
        <v>812</v>
      </c>
      <c r="L789" s="43">
        <v>651</v>
      </c>
      <c r="M789" s="43">
        <v>813</v>
      </c>
      <c r="N789" s="43">
        <v>924</v>
      </c>
      <c r="O789" s="44">
        <v>1230</v>
      </c>
    </row>
    <row r="790" spans="1:15" ht="20.25" customHeight="1" x14ac:dyDescent="0.15">
      <c r="A790" s="389"/>
      <c r="B790" s="21" t="s">
        <v>186</v>
      </c>
      <c r="C790" s="78">
        <f t="shared" si="113"/>
        <v>12592</v>
      </c>
      <c r="D790" s="230">
        <v>1090</v>
      </c>
      <c r="E790" s="230">
        <v>967</v>
      </c>
      <c r="F790" s="230">
        <v>1816</v>
      </c>
      <c r="G790" s="230">
        <v>1206</v>
      </c>
      <c r="H790" s="230">
        <v>1077</v>
      </c>
      <c r="I790" s="230">
        <v>644</v>
      </c>
      <c r="J790" s="230">
        <v>594</v>
      </c>
      <c r="K790" s="230">
        <v>838</v>
      </c>
      <c r="L790" s="230">
        <v>726</v>
      </c>
      <c r="M790" s="230">
        <v>1216</v>
      </c>
      <c r="N790" s="230">
        <v>1083</v>
      </c>
      <c r="O790" s="231">
        <v>1335</v>
      </c>
    </row>
    <row r="791" spans="1:15" ht="20.25" customHeight="1" x14ac:dyDescent="0.15">
      <c r="A791" s="389"/>
      <c r="B791" s="21" t="s">
        <v>187</v>
      </c>
      <c r="C791" s="78">
        <f t="shared" si="113"/>
        <v>9559</v>
      </c>
      <c r="D791" s="283">
        <v>1208</v>
      </c>
      <c r="E791" s="283">
        <v>989</v>
      </c>
      <c r="F791" s="283">
        <v>1275</v>
      </c>
      <c r="G791" s="283">
        <v>637</v>
      </c>
      <c r="H791" s="283">
        <v>689</v>
      </c>
      <c r="I791" s="283">
        <v>615</v>
      </c>
      <c r="J791" s="283">
        <v>655</v>
      </c>
      <c r="K791" s="283">
        <v>672</v>
      </c>
      <c r="L791" s="283">
        <v>592</v>
      </c>
      <c r="M791" s="283">
        <v>603</v>
      </c>
      <c r="N791" s="283">
        <v>741</v>
      </c>
      <c r="O791" s="288">
        <v>883</v>
      </c>
    </row>
    <row r="792" spans="1:15" ht="20.25" customHeight="1" thickBot="1" x14ac:dyDescent="0.2">
      <c r="A792" s="390"/>
      <c r="B792" s="9" t="s">
        <v>20</v>
      </c>
      <c r="C792" s="12">
        <f>C791/C790</f>
        <v>0.75913278271918683</v>
      </c>
      <c r="D792" s="12">
        <f t="shared" ref="D792:O792" si="114">D791/D790</f>
        <v>1.108256880733945</v>
      </c>
      <c r="E792" s="12">
        <f t="shared" si="114"/>
        <v>1.0227507755946226</v>
      </c>
      <c r="F792" s="12">
        <f t="shared" si="114"/>
        <v>0.7020925110132159</v>
      </c>
      <c r="G792" s="12">
        <f t="shared" si="114"/>
        <v>0.52819237147595355</v>
      </c>
      <c r="H792" s="12">
        <f t="shared" si="114"/>
        <v>0.6397400185701021</v>
      </c>
      <c r="I792" s="12">
        <f t="shared" si="114"/>
        <v>0.95496894409937894</v>
      </c>
      <c r="J792" s="12">
        <f t="shared" si="114"/>
        <v>1.1026936026936027</v>
      </c>
      <c r="K792" s="12">
        <f t="shared" si="114"/>
        <v>0.80190930787589498</v>
      </c>
      <c r="L792" s="12">
        <f t="shared" si="114"/>
        <v>0.81542699724517909</v>
      </c>
      <c r="M792" s="12">
        <f t="shared" si="114"/>
        <v>0.49588815789473684</v>
      </c>
      <c r="N792" s="12">
        <f t="shared" si="114"/>
        <v>0.68421052631578949</v>
      </c>
      <c r="O792" s="13">
        <f t="shared" si="114"/>
        <v>0.66142322097378281</v>
      </c>
    </row>
    <row r="793" spans="1:15" ht="20.25" customHeight="1" x14ac:dyDescent="0.15">
      <c r="A793" s="194" t="s">
        <v>107</v>
      </c>
      <c r="B793" s="17" t="s">
        <v>108</v>
      </c>
      <c r="C793" s="76">
        <f>SUM(D793:O793)</f>
        <v>3847</v>
      </c>
      <c r="D793" s="76">
        <v>0</v>
      </c>
      <c r="E793" s="76">
        <v>0</v>
      </c>
      <c r="F793" s="76">
        <v>534</v>
      </c>
      <c r="G793" s="76">
        <v>465</v>
      </c>
      <c r="H793" s="76">
        <v>252</v>
      </c>
      <c r="I793" s="76">
        <v>364</v>
      </c>
      <c r="J793" s="76">
        <v>402</v>
      </c>
      <c r="K793" s="76">
        <v>409</v>
      </c>
      <c r="L793" s="76">
        <v>397</v>
      </c>
      <c r="M793" s="76">
        <v>355</v>
      </c>
      <c r="N793" s="76">
        <v>385</v>
      </c>
      <c r="O793" s="77">
        <v>284</v>
      </c>
    </row>
    <row r="794" spans="1:15" ht="20.25" customHeight="1" x14ac:dyDescent="0.15">
      <c r="A794" s="194"/>
      <c r="B794" s="21" t="s">
        <v>115</v>
      </c>
      <c r="C794" s="78">
        <f>SUM(D794:O794)</f>
        <v>4991</v>
      </c>
      <c r="D794" s="78">
        <v>282</v>
      </c>
      <c r="E794" s="78">
        <v>318</v>
      </c>
      <c r="F794" s="78">
        <v>485</v>
      </c>
      <c r="G794" s="78">
        <v>418</v>
      </c>
      <c r="H794" s="78">
        <v>524</v>
      </c>
      <c r="I794" s="78">
        <v>379</v>
      </c>
      <c r="J794" s="78">
        <v>458</v>
      </c>
      <c r="K794" s="78">
        <v>479</v>
      </c>
      <c r="L794" s="78">
        <v>534</v>
      </c>
      <c r="M794" s="78">
        <v>427</v>
      </c>
      <c r="N794" s="78">
        <v>414</v>
      </c>
      <c r="O794" s="79">
        <v>273</v>
      </c>
    </row>
    <row r="795" spans="1:15" ht="20.25" customHeight="1" x14ac:dyDescent="0.15">
      <c r="A795" s="194"/>
      <c r="B795" s="21" t="s">
        <v>119</v>
      </c>
      <c r="C795" s="78">
        <f>SUM(D795:O795)</f>
        <v>2962</v>
      </c>
      <c r="D795" s="80">
        <v>174</v>
      </c>
      <c r="E795" s="80">
        <v>254</v>
      </c>
      <c r="F795" s="80">
        <v>330</v>
      </c>
      <c r="G795" s="80">
        <v>300</v>
      </c>
      <c r="H795" s="80">
        <v>286</v>
      </c>
      <c r="I795" s="80">
        <v>293</v>
      </c>
      <c r="J795" s="80">
        <v>273</v>
      </c>
      <c r="K795" s="80">
        <v>222</v>
      </c>
      <c r="L795" s="80">
        <v>229</v>
      </c>
      <c r="M795" s="80">
        <v>212</v>
      </c>
      <c r="N795" s="80">
        <v>280</v>
      </c>
      <c r="O795" s="81">
        <v>109</v>
      </c>
    </row>
    <row r="796" spans="1:15" ht="20.25" customHeight="1" x14ac:dyDescent="0.15">
      <c r="A796" s="194"/>
      <c r="B796" s="29" t="s">
        <v>136</v>
      </c>
      <c r="C796" s="78">
        <f>SUM(D796:O796)</f>
        <v>2286</v>
      </c>
      <c r="D796" s="80">
        <v>109</v>
      </c>
      <c r="E796" s="80">
        <v>162</v>
      </c>
      <c r="F796" s="80">
        <v>205</v>
      </c>
      <c r="G796" s="80">
        <v>168</v>
      </c>
      <c r="H796" s="80">
        <v>172</v>
      </c>
      <c r="I796" s="80">
        <v>195</v>
      </c>
      <c r="J796" s="80">
        <v>366</v>
      </c>
      <c r="K796" s="80">
        <v>216</v>
      </c>
      <c r="L796" s="80">
        <v>181</v>
      </c>
      <c r="M796" s="80">
        <v>124</v>
      </c>
      <c r="N796" s="80">
        <v>240</v>
      </c>
      <c r="O796" s="81">
        <v>148</v>
      </c>
    </row>
    <row r="797" spans="1:15" ht="20.25" customHeight="1" x14ac:dyDescent="0.15">
      <c r="A797" s="194"/>
      <c r="B797" s="29" t="s">
        <v>149</v>
      </c>
      <c r="C797" s="78">
        <f>SUM(D797:O797)</f>
        <v>3316</v>
      </c>
      <c r="D797" s="80">
        <v>438</v>
      </c>
      <c r="E797" s="80">
        <v>664</v>
      </c>
      <c r="F797" s="80">
        <v>16</v>
      </c>
      <c r="G797" s="80">
        <v>0</v>
      </c>
      <c r="H797" s="80">
        <v>21</v>
      </c>
      <c r="I797" s="80">
        <v>173</v>
      </c>
      <c r="J797" s="80">
        <v>415</v>
      </c>
      <c r="K797" s="80">
        <v>334</v>
      </c>
      <c r="L797" s="80">
        <v>417</v>
      </c>
      <c r="M797" s="80">
        <v>118</v>
      </c>
      <c r="N797" s="80">
        <v>484</v>
      </c>
      <c r="O797" s="81">
        <v>236</v>
      </c>
    </row>
    <row r="798" spans="1:15" ht="20.25" customHeight="1" thickBot="1" x14ac:dyDescent="0.2">
      <c r="A798" s="194"/>
      <c r="B798" s="9" t="s">
        <v>20</v>
      </c>
      <c r="C798" s="12">
        <f>C797/C796</f>
        <v>1.4505686789151355</v>
      </c>
      <c r="D798" s="12">
        <f t="shared" ref="D798:O798" si="115">D797/D796</f>
        <v>4.0183486238532113</v>
      </c>
      <c r="E798" s="12">
        <f t="shared" si="115"/>
        <v>4.0987654320987659</v>
      </c>
      <c r="F798" s="12">
        <f t="shared" si="115"/>
        <v>7.8048780487804878E-2</v>
      </c>
      <c r="G798" s="12">
        <f t="shared" si="115"/>
        <v>0</v>
      </c>
      <c r="H798" s="12">
        <f t="shared" si="115"/>
        <v>0.12209302325581395</v>
      </c>
      <c r="I798" s="12">
        <f t="shared" si="115"/>
        <v>0.88717948717948714</v>
      </c>
      <c r="J798" s="12">
        <f t="shared" si="115"/>
        <v>1.1338797814207651</v>
      </c>
      <c r="K798" s="12">
        <f t="shared" si="115"/>
        <v>1.5462962962962963</v>
      </c>
      <c r="L798" s="12">
        <f t="shared" si="115"/>
        <v>2.3038674033149169</v>
      </c>
      <c r="M798" s="12">
        <f t="shared" si="115"/>
        <v>0.95161290322580649</v>
      </c>
      <c r="N798" s="12">
        <f t="shared" si="115"/>
        <v>2.0166666666666666</v>
      </c>
      <c r="O798" s="13">
        <f t="shared" si="115"/>
        <v>1.5945945945945945</v>
      </c>
    </row>
    <row r="799" spans="1:15" ht="20.25" customHeight="1" x14ac:dyDescent="0.15">
      <c r="A799" s="393" t="s">
        <v>48</v>
      </c>
      <c r="B799" s="187" t="s">
        <v>17</v>
      </c>
      <c r="C799" s="126">
        <f t="shared" ref="C799:C805" si="116">SUM(D799:O799)</f>
        <v>14928</v>
      </c>
      <c r="D799" s="127">
        <v>1349</v>
      </c>
      <c r="E799" s="127">
        <v>1299</v>
      </c>
      <c r="F799" s="127">
        <v>1290</v>
      </c>
      <c r="G799" s="127">
        <v>1014</v>
      </c>
      <c r="H799" s="127">
        <v>919</v>
      </c>
      <c r="I799" s="127">
        <v>857</v>
      </c>
      <c r="J799" s="127">
        <v>856</v>
      </c>
      <c r="K799" s="127">
        <v>2407</v>
      </c>
      <c r="L799" s="127">
        <v>909</v>
      </c>
      <c r="M799" s="127">
        <v>845</v>
      </c>
      <c r="N799" s="127">
        <v>1039</v>
      </c>
      <c r="O799" s="128">
        <v>2144</v>
      </c>
    </row>
    <row r="800" spans="1:15" ht="20.25" customHeight="1" x14ac:dyDescent="0.15">
      <c r="A800" s="317"/>
      <c r="B800" s="21" t="s">
        <v>18</v>
      </c>
      <c r="C800" s="78">
        <f t="shared" si="116"/>
        <v>13440</v>
      </c>
      <c r="D800" s="121">
        <v>1178</v>
      </c>
      <c r="E800" s="121">
        <v>1124</v>
      </c>
      <c r="F800" s="121">
        <v>1148</v>
      </c>
      <c r="G800" s="121">
        <v>778</v>
      </c>
      <c r="H800" s="121">
        <v>889</v>
      </c>
      <c r="I800" s="121">
        <v>871</v>
      </c>
      <c r="J800" s="121">
        <v>920</v>
      </c>
      <c r="K800" s="121">
        <v>1829</v>
      </c>
      <c r="L800" s="121">
        <v>943</v>
      </c>
      <c r="M800" s="121">
        <v>761</v>
      </c>
      <c r="N800" s="121">
        <v>1133</v>
      </c>
      <c r="O800" s="122">
        <v>1866</v>
      </c>
    </row>
    <row r="801" spans="1:15" ht="20.25" customHeight="1" x14ac:dyDescent="0.15">
      <c r="A801" s="317"/>
      <c r="B801" s="21" t="s">
        <v>19</v>
      </c>
      <c r="C801" s="78">
        <f t="shared" si="116"/>
        <v>9202</v>
      </c>
      <c r="D801" s="121">
        <v>917</v>
      </c>
      <c r="E801" s="121">
        <v>789</v>
      </c>
      <c r="F801" s="121">
        <v>948</v>
      </c>
      <c r="G801" s="121">
        <v>768</v>
      </c>
      <c r="H801" s="121">
        <v>619</v>
      </c>
      <c r="I801" s="121">
        <v>521</v>
      </c>
      <c r="J801" s="121">
        <v>444</v>
      </c>
      <c r="K801" s="121">
        <v>1142</v>
      </c>
      <c r="L801" s="121">
        <v>491</v>
      </c>
      <c r="M801" s="121">
        <v>639</v>
      </c>
      <c r="N801" s="121">
        <v>528</v>
      </c>
      <c r="O801" s="122">
        <v>1396</v>
      </c>
    </row>
    <row r="802" spans="1:15" ht="20.25" customHeight="1" x14ac:dyDescent="0.15">
      <c r="A802" s="317"/>
      <c r="B802" s="21" t="s">
        <v>59</v>
      </c>
      <c r="C802" s="78">
        <f t="shared" si="116"/>
        <v>4752</v>
      </c>
      <c r="D802" s="121">
        <v>351</v>
      </c>
      <c r="E802" s="121">
        <v>282</v>
      </c>
      <c r="F802" s="121">
        <v>252</v>
      </c>
      <c r="G802" s="121">
        <v>177</v>
      </c>
      <c r="H802" s="121">
        <v>149</v>
      </c>
      <c r="I802" s="121">
        <v>327</v>
      </c>
      <c r="J802" s="121">
        <v>162</v>
      </c>
      <c r="K802" s="121">
        <v>1175</v>
      </c>
      <c r="L802" s="121">
        <v>121</v>
      </c>
      <c r="M802" s="121">
        <v>124</v>
      </c>
      <c r="N802" s="121">
        <v>352</v>
      </c>
      <c r="O802" s="122">
        <v>1280</v>
      </c>
    </row>
    <row r="803" spans="1:15" ht="20.25" customHeight="1" x14ac:dyDescent="0.15">
      <c r="A803" s="317"/>
      <c r="B803" s="21" t="s">
        <v>63</v>
      </c>
      <c r="C803" s="78">
        <f t="shared" si="116"/>
        <v>4119</v>
      </c>
      <c r="D803" s="121">
        <v>387</v>
      </c>
      <c r="E803" s="121">
        <v>228</v>
      </c>
      <c r="F803" s="121">
        <v>165</v>
      </c>
      <c r="G803" s="121">
        <v>74</v>
      </c>
      <c r="H803" s="121">
        <v>207</v>
      </c>
      <c r="I803" s="121">
        <v>233</v>
      </c>
      <c r="J803" s="121">
        <v>131</v>
      </c>
      <c r="K803" s="121">
        <v>1053</v>
      </c>
      <c r="L803" s="121">
        <v>106</v>
      </c>
      <c r="M803" s="121">
        <v>34</v>
      </c>
      <c r="N803" s="121">
        <v>367</v>
      </c>
      <c r="O803" s="122">
        <v>1134</v>
      </c>
    </row>
    <row r="804" spans="1:15" ht="20.25" customHeight="1" x14ac:dyDescent="0.15">
      <c r="A804" s="317"/>
      <c r="B804" s="21" t="s">
        <v>70</v>
      </c>
      <c r="C804" s="78">
        <f t="shared" si="116"/>
        <v>4422</v>
      </c>
      <c r="D804" s="43">
        <v>213</v>
      </c>
      <c r="E804" s="43">
        <v>136</v>
      </c>
      <c r="F804" s="43">
        <v>245</v>
      </c>
      <c r="G804" s="43">
        <v>76</v>
      </c>
      <c r="H804" s="43">
        <v>90</v>
      </c>
      <c r="I804" s="43">
        <v>185</v>
      </c>
      <c r="J804" s="43">
        <v>486</v>
      </c>
      <c r="K804" s="43">
        <v>1835</v>
      </c>
      <c r="L804" s="43">
        <v>76</v>
      </c>
      <c r="M804" s="43">
        <v>49</v>
      </c>
      <c r="N804" s="43">
        <v>88</v>
      </c>
      <c r="O804" s="44">
        <v>943</v>
      </c>
    </row>
    <row r="805" spans="1:15" ht="20.25" customHeight="1" x14ac:dyDescent="0.15">
      <c r="A805" s="317"/>
      <c r="B805" s="21" t="s">
        <v>72</v>
      </c>
      <c r="C805" s="78">
        <f t="shared" si="116"/>
        <v>9688</v>
      </c>
      <c r="D805" s="43">
        <v>2047</v>
      </c>
      <c r="E805" s="43">
        <v>2596</v>
      </c>
      <c r="F805" s="43">
        <v>884</v>
      </c>
      <c r="G805" s="43">
        <v>0</v>
      </c>
      <c r="H805" s="43">
        <v>0</v>
      </c>
      <c r="I805" s="43">
        <v>18</v>
      </c>
      <c r="J805" s="43">
        <v>17</v>
      </c>
      <c r="K805" s="43">
        <v>137</v>
      </c>
      <c r="L805" s="43">
        <v>0</v>
      </c>
      <c r="M805" s="43">
        <v>511</v>
      </c>
      <c r="N805" s="43">
        <v>879</v>
      </c>
      <c r="O805" s="44">
        <v>2599</v>
      </c>
    </row>
    <row r="806" spans="1:15" ht="20.25" customHeight="1" x14ac:dyDescent="0.15">
      <c r="A806" s="317"/>
      <c r="B806" s="21" t="s">
        <v>74</v>
      </c>
      <c r="C806" s="82" t="s">
        <v>90</v>
      </c>
      <c r="D806" s="83" t="s">
        <v>90</v>
      </c>
      <c r="E806" s="83" t="s">
        <v>90</v>
      </c>
      <c r="F806" s="83" t="s">
        <v>90</v>
      </c>
      <c r="G806" s="83" t="s">
        <v>90</v>
      </c>
      <c r="H806" s="83" t="s">
        <v>90</v>
      </c>
      <c r="I806" s="83" t="s">
        <v>90</v>
      </c>
      <c r="J806" s="83" t="s">
        <v>90</v>
      </c>
      <c r="K806" s="83" t="s">
        <v>90</v>
      </c>
      <c r="L806" s="83" t="s">
        <v>90</v>
      </c>
      <c r="M806" s="83" t="s">
        <v>90</v>
      </c>
      <c r="N806" s="83" t="s">
        <v>90</v>
      </c>
      <c r="O806" s="84" t="s">
        <v>90</v>
      </c>
    </row>
    <row r="807" spans="1:15" ht="20.25" customHeight="1" x14ac:dyDescent="0.15">
      <c r="A807" s="317"/>
      <c r="B807" s="21" t="s">
        <v>80</v>
      </c>
      <c r="C807" s="82" t="s">
        <v>90</v>
      </c>
      <c r="D807" s="83" t="s">
        <v>90</v>
      </c>
      <c r="E807" s="83" t="s">
        <v>90</v>
      </c>
      <c r="F807" s="83" t="s">
        <v>90</v>
      </c>
      <c r="G807" s="83" t="s">
        <v>90</v>
      </c>
      <c r="H807" s="83" t="s">
        <v>90</v>
      </c>
      <c r="I807" s="83" t="s">
        <v>90</v>
      </c>
      <c r="J807" s="83" t="s">
        <v>90</v>
      </c>
      <c r="K807" s="83" t="s">
        <v>90</v>
      </c>
      <c r="L807" s="83" t="s">
        <v>90</v>
      </c>
      <c r="M807" s="83" t="s">
        <v>90</v>
      </c>
      <c r="N807" s="83" t="s">
        <v>90</v>
      </c>
      <c r="O807" s="84" t="s">
        <v>90</v>
      </c>
    </row>
    <row r="808" spans="1:15" ht="20.25" customHeight="1" x14ac:dyDescent="0.15">
      <c r="A808" s="317"/>
      <c r="B808" s="21" t="s">
        <v>81</v>
      </c>
      <c r="C808" s="82" t="s">
        <v>90</v>
      </c>
      <c r="D808" s="83" t="s">
        <v>90</v>
      </c>
      <c r="E808" s="83" t="s">
        <v>90</v>
      </c>
      <c r="F808" s="83" t="s">
        <v>90</v>
      </c>
      <c r="G808" s="83" t="s">
        <v>90</v>
      </c>
      <c r="H808" s="83" t="s">
        <v>90</v>
      </c>
      <c r="I808" s="83" t="s">
        <v>90</v>
      </c>
      <c r="J808" s="83" t="s">
        <v>90</v>
      </c>
      <c r="K808" s="83" t="s">
        <v>90</v>
      </c>
      <c r="L808" s="83" t="s">
        <v>90</v>
      </c>
      <c r="M808" s="83" t="s">
        <v>90</v>
      </c>
      <c r="N808" s="83" t="s">
        <v>90</v>
      </c>
      <c r="O808" s="84" t="s">
        <v>90</v>
      </c>
    </row>
    <row r="809" spans="1:15" ht="20.25" customHeight="1" x14ac:dyDescent="0.15">
      <c r="A809" s="317"/>
      <c r="B809" s="29" t="s">
        <v>89</v>
      </c>
      <c r="C809" s="80">
        <f t="shared" ref="C809:C815" si="117">SUM(D809:O809)</f>
        <v>1650</v>
      </c>
      <c r="D809" s="45">
        <v>0</v>
      </c>
      <c r="E809" s="45">
        <v>0</v>
      </c>
      <c r="F809" s="45">
        <v>0</v>
      </c>
      <c r="G809" s="45">
        <v>0</v>
      </c>
      <c r="H809" s="45">
        <v>0</v>
      </c>
      <c r="I809" s="45">
        <v>0</v>
      </c>
      <c r="J809" s="45">
        <v>0</v>
      </c>
      <c r="K809" s="45">
        <v>450</v>
      </c>
      <c r="L809" s="45">
        <v>0</v>
      </c>
      <c r="M809" s="45">
        <v>0</v>
      </c>
      <c r="N809" s="45">
        <v>0</v>
      </c>
      <c r="O809" s="46">
        <v>1200</v>
      </c>
    </row>
    <row r="810" spans="1:15" ht="20.25" customHeight="1" x14ac:dyDescent="0.15">
      <c r="A810" s="317"/>
      <c r="B810" s="29" t="s">
        <v>92</v>
      </c>
      <c r="C810" s="80">
        <f t="shared" si="117"/>
        <v>2050</v>
      </c>
      <c r="D810" s="45">
        <v>0</v>
      </c>
      <c r="E810" s="45">
        <v>0</v>
      </c>
      <c r="F810" s="45">
        <v>0</v>
      </c>
      <c r="G810" s="45">
        <v>0</v>
      </c>
      <c r="H810" s="45">
        <v>0</v>
      </c>
      <c r="I810" s="45">
        <v>0</v>
      </c>
      <c r="J810" s="45">
        <v>0</v>
      </c>
      <c r="K810" s="45">
        <v>550</v>
      </c>
      <c r="L810" s="45">
        <v>0</v>
      </c>
      <c r="M810" s="45">
        <v>0</v>
      </c>
      <c r="N810" s="45">
        <v>0</v>
      </c>
      <c r="O810" s="46">
        <v>1500</v>
      </c>
    </row>
    <row r="811" spans="1:15" ht="20.25" customHeight="1" x14ac:dyDescent="0.15">
      <c r="A811" s="317"/>
      <c r="B811" s="29" t="s">
        <v>115</v>
      </c>
      <c r="C811" s="80">
        <f t="shared" si="117"/>
        <v>2450</v>
      </c>
      <c r="D811" s="45">
        <v>0</v>
      </c>
      <c r="E811" s="45">
        <v>0</v>
      </c>
      <c r="F811" s="45">
        <v>0</v>
      </c>
      <c r="G811" s="45">
        <v>0</v>
      </c>
      <c r="H811" s="45">
        <v>0</v>
      </c>
      <c r="I811" s="45">
        <v>0</v>
      </c>
      <c r="J811" s="45">
        <v>0</v>
      </c>
      <c r="K811" s="45">
        <v>850</v>
      </c>
      <c r="L811" s="45">
        <v>0</v>
      </c>
      <c r="M811" s="45">
        <v>0</v>
      </c>
      <c r="N811" s="45">
        <v>0</v>
      </c>
      <c r="O811" s="46">
        <v>1600</v>
      </c>
    </row>
    <row r="812" spans="1:15" ht="20.25" customHeight="1" x14ac:dyDescent="0.15">
      <c r="A812" s="317"/>
      <c r="B812" s="29" t="s">
        <v>119</v>
      </c>
      <c r="C812" s="80">
        <f t="shared" si="117"/>
        <v>1850</v>
      </c>
      <c r="D812" s="45">
        <v>0</v>
      </c>
      <c r="E812" s="45">
        <v>0</v>
      </c>
      <c r="F812" s="45">
        <v>0</v>
      </c>
      <c r="G812" s="45">
        <v>0</v>
      </c>
      <c r="H812" s="45">
        <v>0</v>
      </c>
      <c r="I812" s="45">
        <v>0</v>
      </c>
      <c r="J812" s="45">
        <v>0</v>
      </c>
      <c r="K812" s="45">
        <v>850</v>
      </c>
      <c r="L812" s="45">
        <v>0</v>
      </c>
      <c r="M812" s="45">
        <v>0</v>
      </c>
      <c r="N812" s="45">
        <v>0</v>
      </c>
      <c r="O812" s="46">
        <v>1000</v>
      </c>
    </row>
    <row r="813" spans="1:15" ht="20.25" customHeight="1" x14ac:dyDescent="0.15">
      <c r="A813" s="317"/>
      <c r="B813" s="29" t="s">
        <v>136</v>
      </c>
      <c r="C813" s="80">
        <f t="shared" si="117"/>
        <v>3300</v>
      </c>
      <c r="D813" s="45">
        <v>0</v>
      </c>
      <c r="E813" s="45">
        <v>0</v>
      </c>
      <c r="F813" s="45">
        <v>0</v>
      </c>
      <c r="G813" s="45">
        <v>0</v>
      </c>
      <c r="H813" s="45">
        <v>0</v>
      </c>
      <c r="I813" s="45">
        <v>0</v>
      </c>
      <c r="J813" s="45">
        <v>0</v>
      </c>
      <c r="K813" s="45">
        <v>800</v>
      </c>
      <c r="L813" s="45">
        <v>0</v>
      </c>
      <c r="M813" s="45">
        <v>0</v>
      </c>
      <c r="N813" s="45">
        <v>0</v>
      </c>
      <c r="O813" s="46">
        <v>2500</v>
      </c>
    </row>
    <row r="814" spans="1:15" ht="20.25" customHeight="1" x14ac:dyDescent="0.15">
      <c r="A814" s="317"/>
      <c r="B814" s="29" t="s">
        <v>149</v>
      </c>
      <c r="C814" s="80">
        <f t="shared" si="117"/>
        <v>0</v>
      </c>
      <c r="D814" s="80">
        <v>0</v>
      </c>
      <c r="E814" s="80">
        <v>0</v>
      </c>
      <c r="F814" s="80">
        <v>0</v>
      </c>
      <c r="G814" s="80">
        <v>0</v>
      </c>
      <c r="H814" s="80">
        <v>0</v>
      </c>
      <c r="I814" s="80">
        <v>0</v>
      </c>
      <c r="J814" s="80">
        <v>0</v>
      </c>
      <c r="K814" s="80">
        <v>0</v>
      </c>
      <c r="L814" s="80">
        <v>0</v>
      </c>
      <c r="M814" s="80">
        <v>0</v>
      </c>
      <c r="N814" s="80">
        <v>0</v>
      </c>
      <c r="O814" s="81">
        <v>0</v>
      </c>
    </row>
    <row r="815" spans="1:15" ht="20.25" customHeight="1" x14ac:dyDescent="0.15">
      <c r="A815" s="317"/>
      <c r="B815" s="29" t="s">
        <v>155</v>
      </c>
      <c r="C815" s="80">
        <f t="shared" si="117"/>
        <v>2700</v>
      </c>
      <c r="D815" s="80">
        <v>0</v>
      </c>
      <c r="E815" s="80">
        <v>0</v>
      </c>
      <c r="F815" s="80">
        <v>0</v>
      </c>
      <c r="G815" s="80">
        <v>0</v>
      </c>
      <c r="H815" s="80">
        <v>0</v>
      </c>
      <c r="I815" s="80">
        <v>0</v>
      </c>
      <c r="J815" s="80">
        <v>0</v>
      </c>
      <c r="K815" s="80">
        <v>0</v>
      </c>
      <c r="L815" s="80">
        <v>0</v>
      </c>
      <c r="M815" s="80">
        <v>0</v>
      </c>
      <c r="N815" s="80">
        <v>0</v>
      </c>
      <c r="O815" s="81">
        <v>2700</v>
      </c>
    </row>
    <row r="816" spans="1:15" ht="20.25" customHeight="1" thickBot="1" x14ac:dyDescent="0.2">
      <c r="A816" s="317"/>
      <c r="B816" s="10" t="s">
        <v>20</v>
      </c>
      <c r="C816" s="14" t="s">
        <v>176</v>
      </c>
      <c r="D816" s="35" t="s">
        <v>91</v>
      </c>
      <c r="E816" s="35" t="s">
        <v>91</v>
      </c>
      <c r="F816" s="35" t="s">
        <v>91</v>
      </c>
      <c r="G816" s="35" t="s">
        <v>91</v>
      </c>
      <c r="H816" s="35" t="s">
        <v>91</v>
      </c>
      <c r="I816" s="35" t="s">
        <v>91</v>
      </c>
      <c r="J816" s="35" t="s">
        <v>91</v>
      </c>
      <c r="K816" s="35" t="s">
        <v>62</v>
      </c>
      <c r="L816" s="35" t="s">
        <v>91</v>
      </c>
      <c r="M816" s="35" t="s">
        <v>91</v>
      </c>
      <c r="N816" s="35" t="s">
        <v>91</v>
      </c>
      <c r="O816" s="15" t="s">
        <v>176</v>
      </c>
    </row>
    <row r="817" spans="1:15" ht="20.25" customHeight="1" thickBot="1" x14ac:dyDescent="0.2">
      <c r="A817" s="309" t="s">
        <v>172</v>
      </c>
      <c r="B817" s="187" t="s">
        <v>161</v>
      </c>
      <c r="C817" s="126">
        <f t="shared" ref="C817:C844" si="118">SUM(D817:O817)</f>
        <v>0</v>
      </c>
      <c r="D817" s="127">
        <v>0</v>
      </c>
      <c r="E817" s="127">
        <v>0</v>
      </c>
      <c r="F817" s="127">
        <v>0</v>
      </c>
      <c r="G817" s="127">
        <v>0</v>
      </c>
      <c r="H817" s="127">
        <v>0</v>
      </c>
      <c r="I817" s="127">
        <v>0</v>
      </c>
      <c r="J817" s="127">
        <v>0</v>
      </c>
      <c r="K817" s="127">
        <v>0</v>
      </c>
      <c r="L817" s="127">
        <v>0</v>
      </c>
      <c r="M817" s="127">
        <v>0</v>
      </c>
      <c r="N817" s="127">
        <v>0</v>
      </c>
      <c r="O817" s="128">
        <v>0</v>
      </c>
    </row>
    <row r="818" spans="1:15" ht="20.25" customHeight="1" thickTop="1" thickBot="1" x14ac:dyDescent="0.2">
      <c r="A818" s="310"/>
      <c r="B818" s="187" t="s">
        <v>186</v>
      </c>
      <c r="C818" s="126">
        <f t="shared" si="118"/>
        <v>0</v>
      </c>
      <c r="D818" s="221">
        <v>0</v>
      </c>
      <c r="E818" s="221">
        <v>0</v>
      </c>
      <c r="F818" s="221">
        <v>0</v>
      </c>
      <c r="G818" s="221">
        <v>0</v>
      </c>
      <c r="H818" s="221">
        <v>0</v>
      </c>
      <c r="I818" s="221">
        <v>0</v>
      </c>
      <c r="J818" s="221">
        <v>0</v>
      </c>
      <c r="K818" s="221">
        <v>0</v>
      </c>
      <c r="L818" s="221">
        <v>0</v>
      </c>
      <c r="M818" s="221">
        <v>0</v>
      </c>
      <c r="N818" s="221">
        <v>0</v>
      </c>
      <c r="O818" s="221">
        <v>0</v>
      </c>
    </row>
    <row r="819" spans="1:15" ht="20.25" customHeight="1" thickBot="1" x14ac:dyDescent="0.2">
      <c r="A819" s="310"/>
      <c r="B819" s="187" t="s">
        <v>187</v>
      </c>
      <c r="C819" s="126">
        <f t="shared" si="118"/>
        <v>0</v>
      </c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6"/>
    </row>
    <row r="820" spans="1:15" ht="20.25" customHeight="1" thickBot="1" x14ac:dyDescent="0.2">
      <c r="A820" s="309" t="s">
        <v>173</v>
      </c>
      <c r="B820" s="187" t="s">
        <v>161</v>
      </c>
      <c r="C820" s="126">
        <f t="shared" si="118"/>
        <v>0</v>
      </c>
      <c r="D820" s="127">
        <v>0</v>
      </c>
      <c r="E820" s="127">
        <v>0</v>
      </c>
      <c r="F820" s="127">
        <v>0</v>
      </c>
      <c r="G820" s="127">
        <v>0</v>
      </c>
      <c r="H820" s="127">
        <v>0</v>
      </c>
      <c r="I820" s="127">
        <v>0</v>
      </c>
      <c r="J820" s="127">
        <v>0</v>
      </c>
      <c r="K820" s="127">
        <v>0</v>
      </c>
      <c r="L820" s="127">
        <v>0</v>
      </c>
      <c r="M820" s="127">
        <v>0</v>
      </c>
      <c r="N820" s="127">
        <v>0</v>
      </c>
      <c r="O820" s="128">
        <v>0</v>
      </c>
    </row>
    <row r="821" spans="1:15" ht="20.25" customHeight="1" thickTop="1" thickBot="1" x14ac:dyDescent="0.2">
      <c r="A821" s="310"/>
      <c r="B821" s="187" t="s">
        <v>186</v>
      </c>
      <c r="C821" s="126">
        <f t="shared" si="118"/>
        <v>2100</v>
      </c>
      <c r="D821" s="221">
        <v>0</v>
      </c>
      <c r="E821" s="221">
        <v>0</v>
      </c>
      <c r="F821" s="221">
        <v>0</v>
      </c>
      <c r="G821" s="221">
        <v>0</v>
      </c>
      <c r="H821" s="221">
        <v>0</v>
      </c>
      <c r="I821" s="221">
        <v>0</v>
      </c>
      <c r="J821" s="221">
        <v>0</v>
      </c>
      <c r="K821" s="221">
        <v>0</v>
      </c>
      <c r="L821" s="221">
        <v>0</v>
      </c>
      <c r="M821" s="221">
        <v>0</v>
      </c>
      <c r="N821" s="221">
        <v>0</v>
      </c>
      <c r="O821" s="221">
        <v>2100</v>
      </c>
    </row>
    <row r="822" spans="1:15" ht="20.25" customHeight="1" thickTop="1" thickBot="1" x14ac:dyDescent="0.2">
      <c r="A822" s="310"/>
      <c r="B822" s="30" t="s">
        <v>187</v>
      </c>
      <c r="C822" s="145">
        <f t="shared" si="118"/>
        <v>2300</v>
      </c>
      <c r="D822" s="220"/>
      <c r="E822" s="220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>
        <v>2300</v>
      </c>
    </row>
    <row r="823" spans="1:15" ht="20.25" customHeight="1" x14ac:dyDescent="0.15">
      <c r="A823" s="391" t="s">
        <v>57</v>
      </c>
      <c r="B823" s="187" t="s">
        <v>17</v>
      </c>
      <c r="C823" s="126">
        <f t="shared" si="118"/>
        <v>8000</v>
      </c>
      <c r="D823" s="127">
        <v>0</v>
      </c>
      <c r="E823" s="127">
        <v>0</v>
      </c>
      <c r="F823" s="127">
        <v>0</v>
      </c>
      <c r="G823" s="127">
        <v>0</v>
      </c>
      <c r="H823" s="127">
        <v>0</v>
      </c>
      <c r="I823" s="127">
        <v>0</v>
      </c>
      <c r="J823" s="127">
        <v>0</v>
      </c>
      <c r="K823" s="127">
        <v>0</v>
      </c>
      <c r="L823" s="127">
        <v>0</v>
      </c>
      <c r="M823" s="127">
        <v>8000</v>
      </c>
      <c r="N823" s="127">
        <v>0</v>
      </c>
      <c r="O823" s="128">
        <v>0</v>
      </c>
    </row>
    <row r="824" spans="1:15" ht="20.25" customHeight="1" x14ac:dyDescent="0.15">
      <c r="A824" s="389"/>
      <c r="B824" s="21" t="s">
        <v>18</v>
      </c>
      <c r="C824" s="78">
        <f t="shared" si="118"/>
        <v>6200</v>
      </c>
      <c r="D824" s="121">
        <v>0</v>
      </c>
      <c r="E824" s="121">
        <v>0</v>
      </c>
      <c r="F824" s="121">
        <v>0</v>
      </c>
      <c r="G824" s="121">
        <v>0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6200</v>
      </c>
      <c r="N824" s="121">
        <v>0</v>
      </c>
      <c r="O824" s="122">
        <v>0</v>
      </c>
    </row>
    <row r="825" spans="1:15" ht="20.25" customHeight="1" x14ac:dyDescent="0.15">
      <c r="A825" s="389"/>
      <c r="B825" s="21" t="s">
        <v>19</v>
      </c>
      <c r="C825" s="78">
        <f t="shared" si="118"/>
        <v>10699</v>
      </c>
      <c r="D825" s="121">
        <v>0</v>
      </c>
      <c r="E825" s="121">
        <v>0</v>
      </c>
      <c r="F825" s="121">
        <v>0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10699</v>
      </c>
      <c r="N825" s="121">
        <v>0</v>
      </c>
      <c r="O825" s="122">
        <v>0</v>
      </c>
    </row>
    <row r="826" spans="1:15" ht="20.25" customHeight="1" x14ac:dyDescent="0.15">
      <c r="A826" s="389"/>
      <c r="B826" s="21" t="s">
        <v>59</v>
      </c>
      <c r="C826" s="78">
        <f t="shared" si="118"/>
        <v>9155</v>
      </c>
      <c r="D826" s="121">
        <v>320</v>
      </c>
      <c r="E826" s="121">
        <v>259</v>
      </c>
      <c r="F826" s="121">
        <v>317</v>
      </c>
      <c r="G826" s="121">
        <v>417</v>
      </c>
      <c r="H826" s="121">
        <v>34</v>
      </c>
      <c r="I826" s="121">
        <v>177</v>
      </c>
      <c r="J826" s="121">
        <v>161</v>
      </c>
      <c r="K826" s="121">
        <v>118</v>
      </c>
      <c r="L826" s="121">
        <v>134</v>
      </c>
      <c r="M826" s="121">
        <v>6667</v>
      </c>
      <c r="N826" s="121">
        <v>251</v>
      </c>
      <c r="O826" s="122">
        <v>300</v>
      </c>
    </row>
    <row r="827" spans="1:15" ht="20.25" customHeight="1" x14ac:dyDescent="0.15">
      <c r="A827" s="389"/>
      <c r="B827" s="21" t="s">
        <v>66</v>
      </c>
      <c r="C827" s="78">
        <f t="shared" si="118"/>
        <v>7907</v>
      </c>
      <c r="D827" s="121">
        <v>487</v>
      </c>
      <c r="E827" s="121">
        <v>380</v>
      </c>
      <c r="F827" s="121">
        <v>285</v>
      </c>
      <c r="G827" s="121">
        <v>353</v>
      </c>
      <c r="H827" s="121">
        <v>150</v>
      </c>
      <c r="I827" s="121">
        <v>121</v>
      </c>
      <c r="J827" s="121">
        <v>199</v>
      </c>
      <c r="K827" s="121">
        <v>98</v>
      </c>
      <c r="L827" s="121">
        <v>170</v>
      </c>
      <c r="M827" s="121">
        <v>5184</v>
      </c>
      <c r="N827" s="121">
        <v>295</v>
      </c>
      <c r="O827" s="122">
        <v>185</v>
      </c>
    </row>
    <row r="828" spans="1:15" ht="20.25" customHeight="1" x14ac:dyDescent="0.15">
      <c r="A828" s="389"/>
      <c r="B828" s="21" t="s">
        <v>69</v>
      </c>
      <c r="C828" s="78">
        <f t="shared" si="118"/>
        <v>10341</v>
      </c>
      <c r="D828" s="43">
        <v>400</v>
      </c>
      <c r="E828" s="43">
        <v>399</v>
      </c>
      <c r="F828" s="43">
        <v>220</v>
      </c>
      <c r="G828" s="43">
        <v>323</v>
      </c>
      <c r="H828" s="43">
        <v>178</v>
      </c>
      <c r="I828" s="43">
        <v>158</v>
      </c>
      <c r="J828" s="43">
        <v>218</v>
      </c>
      <c r="K828" s="43">
        <v>190</v>
      </c>
      <c r="L828" s="43">
        <v>228</v>
      </c>
      <c r="M828" s="43">
        <v>7543</v>
      </c>
      <c r="N828" s="43">
        <v>237</v>
      </c>
      <c r="O828" s="44">
        <v>247</v>
      </c>
    </row>
    <row r="829" spans="1:15" ht="20.25" customHeight="1" x14ac:dyDescent="0.15">
      <c r="A829" s="389"/>
      <c r="B829" s="21" t="s">
        <v>72</v>
      </c>
      <c r="C829" s="78">
        <f t="shared" si="118"/>
        <v>3000</v>
      </c>
      <c r="D829" s="43">
        <v>0</v>
      </c>
      <c r="E829" s="43">
        <v>0</v>
      </c>
      <c r="F829" s="43">
        <v>0</v>
      </c>
      <c r="G829" s="43">
        <v>0</v>
      </c>
      <c r="H829" s="43">
        <v>0</v>
      </c>
      <c r="I829" s="43">
        <v>0</v>
      </c>
      <c r="J829" s="43">
        <v>0</v>
      </c>
      <c r="K829" s="43">
        <v>0</v>
      </c>
      <c r="L829" s="43">
        <v>0</v>
      </c>
      <c r="M829" s="43">
        <v>0</v>
      </c>
      <c r="N829" s="43">
        <v>0</v>
      </c>
      <c r="O829" s="44">
        <v>3000</v>
      </c>
    </row>
    <row r="830" spans="1:15" ht="20.25" customHeight="1" x14ac:dyDescent="0.15">
      <c r="A830" s="389"/>
      <c r="B830" s="21" t="s">
        <v>184</v>
      </c>
      <c r="C830" s="261">
        <f t="shared" si="118"/>
        <v>3600</v>
      </c>
      <c r="D830" s="261">
        <v>0</v>
      </c>
      <c r="E830" s="261">
        <v>0</v>
      </c>
      <c r="F830" s="261">
        <v>0</v>
      </c>
      <c r="G830" s="261">
        <v>0</v>
      </c>
      <c r="H830" s="261">
        <v>0</v>
      </c>
      <c r="I830" s="261">
        <v>0</v>
      </c>
      <c r="J830" s="261">
        <v>0</v>
      </c>
      <c r="K830" s="261">
        <v>0</v>
      </c>
      <c r="L830" s="243">
        <v>3600</v>
      </c>
      <c r="M830" s="261">
        <v>0</v>
      </c>
      <c r="N830" s="261">
        <v>0</v>
      </c>
      <c r="O830" s="44"/>
    </row>
    <row r="831" spans="1:15" ht="20.25" customHeight="1" thickBot="1" x14ac:dyDescent="0.2">
      <c r="A831" s="392"/>
      <c r="B831" s="29" t="s">
        <v>185</v>
      </c>
      <c r="C831" s="289">
        <f t="shared" si="118"/>
        <v>4600</v>
      </c>
      <c r="D831" s="285"/>
      <c r="E831" s="285"/>
      <c r="F831" s="285"/>
      <c r="G831" s="285"/>
      <c r="H831" s="285"/>
      <c r="I831" s="285"/>
      <c r="J831" s="285"/>
      <c r="K831" s="285"/>
      <c r="L831" s="285"/>
      <c r="M831" s="285">
        <v>4600</v>
      </c>
      <c r="N831" s="285"/>
      <c r="O831" s="290"/>
    </row>
    <row r="832" spans="1:15" ht="20.25" customHeight="1" x14ac:dyDescent="0.15">
      <c r="A832" s="311" t="s">
        <v>49</v>
      </c>
      <c r="B832" s="187" t="s">
        <v>17</v>
      </c>
      <c r="C832" s="126">
        <f t="shared" si="118"/>
        <v>300</v>
      </c>
      <c r="D832" s="127">
        <v>0</v>
      </c>
      <c r="E832" s="127">
        <v>0</v>
      </c>
      <c r="F832" s="127">
        <v>0</v>
      </c>
      <c r="G832" s="127">
        <v>0</v>
      </c>
      <c r="H832" s="127">
        <v>0</v>
      </c>
      <c r="I832" s="127">
        <v>0</v>
      </c>
      <c r="J832" s="127">
        <v>0</v>
      </c>
      <c r="K832" s="127">
        <v>0</v>
      </c>
      <c r="L832" s="127">
        <v>0</v>
      </c>
      <c r="M832" s="127">
        <v>0</v>
      </c>
      <c r="N832" s="127">
        <v>0</v>
      </c>
      <c r="O832" s="128">
        <v>300</v>
      </c>
    </row>
    <row r="833" spans="1:15" ht="20.25" customHeight="1" x14ac:dyDescent="0.15">
      <c r="A833" s="312"/>
      <c r="B833" s="21" t="s">
        <v>18</v>
      </c>
      <c r="C833" s="78">
        <f t="shared" si="118"/>
        <v>351</v>
      </c>
      <c r="D833" s="121">
        <v>0</v>
      </c>
      <c r="E833" s="121">
        <v>351</v>
      </c>
      <c r="F833" s="121">
        <v>0</v>
      </c>
      <c r="G833" s="121">
        <v>0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2">
        <v>0</v>
      </c>
    </row>
    <row r="834" spans="1:15" ht="20.25" customHeight="1" x14ac:dyDescent="0.15">
      <c r="A834" s="312"/>
      <c r="B834" s="21" t="s">
        <v>19</v>
      </c>
      <c r="C834" s="78">
        <f t="shared" si="118"/>
        <v>1010</v>
      </c>
      <c r="D834" s="121">
        <v>134</v>
      </c>
      <c r="E834" s="121">
        <v>517</v>
      </c>
      <c r="F834" s="121">
        <v>196</v>
      </c>
      <c r="G834" s="121">
        <v>9</v>
      </c>
      <c r="H834" s="121">
        <v>2</v>
      </c>
      <c r="I834" s="121">
        <v>3</v>
      </c>
      <c r="J834" s="121">
        <v>21</v>
      </c>
      <c r="K834" s="121">
        <v>62</v>
      </c>
      <c r="L834" s="121">
        <v>0</v>
      </c>
      <c r="M834" s="121">
        <v>7</v>
      </c>
      <c r="N834" s="121">
        <v>0</v>
      </c>
      <c r="O834" s="122">
        <v>59</v>
      </c>
    </row>
    <row r="835" spans="1:15" ht="20.25" customHeight="1" x14ac:dyDescent="0.15">
      <c r="A835" s="312"/>
      <c r="B835" s="21" t="s">
        <v>59</v>
      </c>
      <c r="C835" s="78">
        <f t="shared" si="118"/>
        <v>95</v>
      </c>
      <c r="D835" s="121">
        <v>0</v>
      </c>
      <c r="E835" s="121">
        <v>0</v>
      </c>
      <c r="F835" s="121">
        <v>0</v>
      </c>
      <c r="G835" s="121">
        <v>5</v>
      </c>
      <c r="H835" s="121">
        <v>1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12</v>
      </c>
      <c r="O835" s="122">
        <v>77</v>
      </c>
    </row>
    <row r="836" spans="1:15" ht="20.25" customHeight="1" x14ac:dyDescent="0.15">
      <c r="A836" s="312"/>
      <c r="B836" s="21" t="s">
        <v>66</v>
      </c>
      <c r="C836" s="78">
        <f t="shared" si="118"/>
        <v>121</v>
      </c>
      <c r="D836" s="121">
        <v>2</v>
      </c>
      <c r="E836" s="121">
        <v>0</v>
      </c>
      <c r="F836" s="121">
        <v>0</v>
      </c>
      <c r="G836" s="121">
        <v>0</v>
      </c>
      <c r="H836" s="121">
        <v>0</v>
      </c>
      <c r="I836" s="121">
        <v>0</v>
      </c>
      <c r="J836" s="121">
        <v>0</v>
      </c>
      <c r="K836" s="121">
        <v>16</v>
      </c>
      <c r="L836" s="121">
        <v>16</v>
      </c>
      <c r="M836" s="121">
        <v>15</v>
      </c>
      <c r="N836" s="121">
        <v>0</v>
      </c>
      <c r="O836" s="122">
        <v>72</v>
      </c>
    </row>
    <row r="837" spans="1:15" ht="20.25" customHeight="1" x14ac:dyDescent="0.15">
      <c r="A837" s="312"/>
      <c r="B837" s="21" t="s">
        <v>69</v>
      </c>
      <c r="C837" s="78">
        <f t="shared" si="118"/>
        <v>179</v>
      </c>
      <c r="D837" s="43">
        <v>0</v>
      </c>
      <c r="E837" s="43">
        <v>0</v>
      </c>
      <c r="F837" s="43">
        <v>0</v>
      </c>
      <c r="G837" s="43">
        <v>0</v>
      </c>
      <c r="H837" s="43">
        <v>0</v>
      </c>
      <c r="I837" s="43">
        <v>0</v>
      </c>
      <c r="J837" s="43">
        <v>0</v>
      </c>
      <c r="K837" s="43">
        <v>0</v>
      </c>
      <c r="L837" s="43">
        <v>7</v>
      </c>
      <c r="M837" s="43">
        <v>21</v>
      </c>
      <c r="N837" s="43">
        <v>23</v>
      </c>
      <c r="O837" s="44">
        <v>128</v>
      </c>
    </row>
    <row r="838" spans="1:15" ht="20.25" customHeight="1" x14ac:dyDescent="0.15">
      <c r="A838" s="312"/>
      <c r="B838" s="21" t="s">
        <v>121</v>
      </c>
      <c r="C838" s="78">
        <f t="shared" si="118"/>
        <v>60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4">
        <v>60</v>
      </c>
    </row>
    <row r="839" spans="1:15" ht="20.25" customHeight="1" x14ac:dyDescent="0.15">
      <c r="A839" s="312"/>
      <c r="B839" s="21" t="s">
        <v>136</v>
      </c>
      <c r="C839" s="78">
        <f t="shared" si="118"/>
        <v>43</v>
      </c>
      <c r="D839" s="43">
        <v>0</v>
      </c>
      <c r="E839" s="43">
        <v>0</v>
      </c>
      <c r="F839" s="43">
        <v>0</v>
      </c>
      <c r="G839" s="43">
        <v>0</v>
      </c>
      <c r="H839" s="43">
        <v>0</v>
      </c>
      <c r="I839" s="43">
        <v>0</v>
      </c>
      <c r="J839" s="43">
        <v>0</v>
      </c>
      <c r="K839" s="43">
        <v>0</v>
      </c>
      <c r="L839" s="43">
        <v>0</v>
      </c>
      <c r="M839" s="43">
        <v>0</v>
      </c>
      <c r="N839" s="43">
        <v>43</v>
      </c>
      <c r="O839" s="44">
        <v>0</v>
      </c>
    </row>
    <row r="840" spans="1:15" ht="20.25" customHeight="1" x14ac:dyDescent="0.15">
      <c r="A840" s="312"/>
      <c r="B840" s="21" t="s">
        <v>149</v>
      </c>
      <c r="C840" s="78">
        <f t="shared" si="118"/>
        <v>0</v>
      </c>
      <c r="D840" s="43">
        <v>0</v>
      </c>
      <c r="E840" s="43">
        <v>0</v>
      </c>
      <c r="F840" s="43">
        <v>0</v>
      </c>
      <c r="G840" s="43">
        <v>0</v>
      </c>
      <c r="H840" s="43">
        <v>0</v>
      </c>
      <c r="I840" s="43">
        <v>0</v>
      </c>
      <c r="J840" s="43">
        <v>0</v>
      </c>
      <c r="K840" s="43">
        <v>0</v>
      </c>
      <c r="L840" s="43">
        <v>0</v>
      </c>
      <c r="M840" s="43">
        <v>0</v>
      </c>
      <c r="N840" s="43">
        <v>0</v>
      </c>
      <c r="O840" s="44">
        <v>0</v>
      </c>
    </row>
    <row r="841" spans="1:15" ht="20.25" customHeight="1" x14ac:dyDescent="0.15">
      <c r="A841" s="312"/>
      <c r="B841" s="21" t="s">
        <v>155</v>
      </c>
      <c r="C841" s="78">
        <f t="shared" si="118"/>
        <v>0</v>
      </c>
      <c r="D841" s="43">
        <v>0</v>
      </c>
      <c r="E841" s="43">
        <v>0</v>
      </c>
      <c r="F841" s="43">
        <v>0</v>
      </c>
      <c r="G841" s="43">
        <v>0</v>
      </c>
      <c r="H841" s="43">
        <v>0</v>
      </c>
      <c r="I841" s="43">
        <v>0</v>
      </c>
      <c r="J841" s="43">
        <v>0</v>
      </c>
      <c r="K841" s="43">
        <v>0</v>
      </c>
      <c r="L841" s="43">
        <v>0</v>
      </c>
      <c r="M841" s="43">
        <v>0</v>
      </c>
      <c r="N841" s="43">
        <v>0</v>
      </c>
      <c r="O841" s="44">
        <v>0</v>
      </c>
    </row>
    <row r="842" spans="1:15" ht="20.25" customHeight="1" x14ac:dyDescent="0.15">
      <c r="A842" s="312"/>
      <c r="B842" s="21" t="s">
        <v>161</v>
      </c>
      <c r="C842" s="78">
        <f t="shared" si="118"/>
        <v>31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4">
        <v>31</v>
      </c>
    </row>
    <row r="843" spans="1:15" ht="20.25" customHeight="1" x14ac:dyDescent="0.15">
      <c r="A843" s="312"/>
      <c r="B843" s="21" t="s">
        <v>186</v>
      </c>
      <c r="C843" s="78">
        <f t="shared" si="118"/>
        <v>39</v>
      </c>
      <c r="D843" s="230">
        <v>0</v>
      </c>
      <c r="E843" s="230">
        <v>0</v>
      </c>
      <c r="F843" s="230">
        <v>0</v>
      </c>
      <c r="G843" s="230">
        <v>0</v>
      </c>
      <c r="H843" s="230">
        <v>0</v>
      </c>
      <c r="I843" s="230">
        <v>0</v>
      </c>
      <c r="J843" s="230">
        <v>0</v>
      </c>
      <c r="K843" s="230">
        <v>0</v>
      </c>
      <c r="L843" s="230">
        <v>0</v>
      </c>
      <c r="M843" s="230">
        <v>0</v>
      </c>
      <c r="N843" s="230">
        <v>0</v>
      </c>
      <c r="O843" s="231">
        <v>39</v>
      </c>
    </row>
    <row r="844" spans="1:15" ht="20.25" customHeight="1" x14ac:dyDescent="0.15">
      <c r="A844" s="312"/>
      <c r="B844" s="21" t="s">
        <v>187</v>
      </c>
      <c r="C844" s="78">
        <f t="shared" si="118"/>
        <v>0</v>
      </c>
      <c r="D844" s="43">
        <v>0</v>
      </c>
      <c r="E844" s="43">
        <v>0</v>
      </c>
      <c r="F844" s="43">
        <v>0</v>
      </c>
      <c r="G844" s="43">
        <v>0</v>
      </c>
      <c r="H844" s="43">
        <v>0</v>
      </c>
      <c r="I844" s="43">
        <v>0</v>
      </c>
      <c r="J844" s="43">
        <v>0</v>
      </c>
      <c r="K844" s="43">
        <v>0</v>
      </c>
      <c r="L844" s="43">
        <v>0</v>
      </c>
      <c r="M844" s="43">
        <v>0</v>
      </c>
      <c r="N844" s="43">
        <v>0</v>
      </c>
      <c r="O844" s="44">
        <v>0</v>
      </c>
    </row>
    <row r="845" spans="1:15" ht="20.25" customHeight="1" thickBot="1" x14ac:dyDescent="0.2">
      <c r="A845" s="314"/>
      <c r="B845" s="10" t="s">
        <v>116</v>
      </c>
      <c r="C845" s="35" t="s">
        <v>62</v>
      </c>
      <c r="D845" s="35" t="s">
        <v>62</v>
      </c>
      <c r="E845" s="35" t="s">
        <v>62</v>
      </c>
      <c r="F845" s="35" t="s">
        <v>62</v>
      </c>
      <c r="G845" s="35" t="s">
        <v>62</v>
      </c>
      <c r="H845" s="35" t="s">
        <v>62</v>
      </c>
      <c r="I845" s="35" t="s">
        <v>62</v>
      </c>
      <c r="J845" s="35" t="s">
        <v>62</v>
      </c>
      <c r="K845" s="35" t="s">
        <v>62</v>
      </c>
      <c r="L845" s="35" t="s">
        <v>62</v>
      </c>
      <c r="M845" s="35" t="s">
        <v>62</v>
      </c>
      <c r="N845" s="35" t="s">
        <v>62</v>
      </c>
      <c r="O845" s="73" t="s">
        <v>62</v>
      </c>
    </row>
    <row r="846" spans="1:15" ht="20.25" customHeight="1" x14ac:dyDescent="0.15">
      <c r="A846" s="388" t="s">
        <v>159</v>
      </c>
      <c r="B846" s="187" t="s">
        <v>17</v>
      </c>
      <c r="C846" s="126">
        <f t="shared" ref="C846:C863" si="119">SUM(D846:O846)</f>
        <v>9922</v>
      </c>
      <c r="D846" s="127">
        <v>0</v>
      </c>
      <c r="E846" s="127">
        <v>0</v>
      </c>
      <c r="F846" s="127">
        <v>0</v>
      </c>
      <c r="G846" s="127">
        <v>0</v>
      </c>
      <c r="H846" s="127">
        <v>0</v>
      </c>
      <c r="I846" s="127">
        <v>0</v>
      </c>
      <c r="J846" s="127">
        <v>2846</v>
      </c>
      <c r="K846" s="127">
        <v>7076</v>
      </c>
      <c r="L846" s="127">
        <v>0</v>
      </c>
      <c r="M846" s="127">
        <v>0</v>
      </c>
      <c r="N846" s="127">
        <v>0</v>
      </c>
      <c r="O846" s="128">
        <v>0</v>
      </c>
    </row>
    <row r="847" spans="1:15" ht="20.25" customHeight="1" x14ac:dyDescent="0.15">
      <c r="A847" s="389"/>
      <c r="B847" s="21" t="s">
        <v>18</v>
      </c>
      <c r="C847" s="78">
        <f t="shared" si="119"/>
        <v>6905</v>
      </c>
      <c r="D847" s="121">
        <v>0</v>
      </c>
      <c r="E847" s="121">
        <v>0</v>
      </c>
      <c r="F847" s="121">
        <v>0</v>
      </c>
      <c r="G847" s="121">
        <v>0</v>
      </c>
      <c r="H847" s="121">
        <v>0</v>
      </c>
      <c r="I847" s="121">
        <v>0</v>
      </c>
      <c r="J847" s="121">
        <v>569</v>
      </c>
      <c r="K847" s="121">
        <v>6336</v>
      </c>
      <c r="L847" s="121">
        <v>0</v>
      </c>
      <c r="M847" s="121">
        <v>0</v>
      </c>
      <c r="N847" s="121">
        <v>0</v>
      </c>
      <c r="O847" s="122">
        <v>0</v>
      </c>
    </row>
    <row r="848" spans="1:15" ht="20.25" customHeight="1" x14ac:dyDescent="0.15">
      <c r="A848" s="389"/>
      <c r="B848" s="21" t="s">
        <v>19</v>
      </c>
      <c r="C848" s="78">
        <f t="shared" si="119"/>
        <v>10549</v>
      </c>
      <c r="D848" s="121">
        <v>0</v>
      </c>
      <c r="E848" s="121">
        <v>0</v>
      </c>
      <c r="F848" s="121">
        <v>0</v>
      </c>
      <c r="G848" s="121">
        <v>0</v>
      </c>
      <c r="H848" s="121">
        <v>0</v>
      </c>
      <c r="I848" s="121">
        <v>0</v>
      </c>
      <c r="J848" s="121">
        <v>1572</v>
      </c>
      <c r="K848" s="121">
        <v>8977</v>
      </c>
      <c r="L848" s="121">
        <v>0</v>
      </c>
      <c r="M848" s="121">
        <v>0</v>
      </c>
      <c r="N848" s="121">
        <v>0</v>
      </c>
      <c r="O848" s="122">
        <v>0</v>
      </c>
    </row>
    <row r="849" spans="1:17" ht="20.25" customHeight="1" x14ac:dyDescent="0.15">
      <c r="A849" s="389"/>
      <c r="B849" s="21" t="s">
        <v>59</v>
      </c>
      <c r="C849" s="78">
        <f t="shared" si="119"/>
        <v>7459</v>
      </c>
      <c r="D849" s="121">
        <v>0</v>
      </c>
      <c r="E849" s="121">
        <v>0</v>
      </c>
      <c r="F849" s="121">
        <v>0</v>
      </c>
      <c r="G849" s="121">
        <v>0</v>
      </c>
      <c r="H849" s="121">
        <v>0</v>
      </c>
      <c r="I849" s="121">
        <v>0</v>
      </c>
      <c r="J849" s="121">
        <v>1557</v>
      </c>
      <c r="K849" s="121">
        <v>5902</v>
      </c>
      <c r="L849" s="121">
        <v>0</v>
      </c>
      <c r="M849" s="121">
        <v>0</v>
      </c>
      <c r="N849" s="121">
        <v>0</v>
      </c>
      <c r="O849" s="122">
        <v>0</v>
      </c>
    </row>
    <row r="850" spans="1:17" ht="20.25" customHeight="1" x14ac:dyDescent="0.15">
      <c r="A850" s="389"/>
      <c r="B850" s="21" t="s">
        <v>66</v>
      </c>
      <c r="C850" s="78">
        <f t="shared" si="119"/>
        <v>7024</v>
      </c>
      <c r="D850" s="121">
        <v>0</v>
      </c>
      <c r="E850" s="121">
        <v>0</v>
      </c>
      <c r="F850" s="121">
        <v>0</v>
      </c>
      <c r="G850" s="121">
        <v>0</v>
      </c>
      <c r="H850" s="121">
        <v>0</v>
      </c>
      <c r="I850" s="121">
        <v>0</v>
      </c>
      <c r="J850" s="121">
        <v>2237</v>
      </c>
      <c r="K850" s="121">
        <v>4787</v>
      </c>
      <c r="L850" s="121">
        <v>0</v>
      </c>
      <c r="M850" s="121">
        <v>0</v>
      </c>
      <c r="N850" s="121">
        <v>0</v>
      </c>
      <c r="O850" s="122">
        <v>0</v>
      </c>
    </row>
    <row r="851" spans="1:17" ht="20.25" customHeight="1" x14ac:dyDescent="0.15">
      <c r="A851" s="389"/>
      <c r="B851" s="21" t="s">
        <v>69</v>
      </c>
      <c r="C851" s="78">
        <f t="shared" si="119"/>
        <v>10681</v>
      </c>
      <c r="D851" s="121">
        <v>0</v>
      </c>
      <c r="E851" s="121">
        <v>0</v>
      </c>
      <c r="F851" s="121">
        <v>0</v>
      </c>
      <c r="G851" s="121">
        <v>0</v>
      </c>
      <c r="H851" s="121">
        <v>0</v>
      </c>
      <c r="I851" s="121">
        <v>0</v>
      </c>
      <c r="J851" s="43">
        <v>5281</v>
      </c>
      <c r="K851" s="43">
        <v>5400</v>
      </c>
      <c r="L851" s="121">
        <v>0</v>
      </c>
      <c r="M851" s="121">
        <v>0</v>
      </c>
      <c r="N851" s="121">
        <v>0</v>
      </c>
      <c r="O851" s="122">
        <v>0</v>
      </c>
    </row>
    <row r="852" spans="1:17" ht="20.25" customHeight="1" x14ac:dyDescent="0.15">
      <c r="A852" s="389"/>
      <c r="B852" s="21" t="s">
        <v>80</v>
      </c>
      <c r="C852" s="78">
        <f t="shared" si="119"/>
        <v>880</v>
      </c>
      <c r="D852" s="121">
        <v>0</v>
      </c>
      <c r="E852" s="121">
        <v>0</v>
      </c>
      <c r="F852" s="121">
        <v>0</v>
      </c>
      <c r="G852" s="121">
        <v>0</v>
      </c>
      <c r="H852" s="121">
        <v>0</v>
      </c>
      <c r="I852" s="121">
        <v>0</v>
      </c>
      <c r="J852" s="43">
        <v>0</v>
      </c>
      <c r="K852" s="43">
        <v>880</v>
      </c>
      <c r="L852" s="121">
        <v>0</v>
      </c>
      <c r="M852" s="121">
        <v>0</v>
      </c>
      <c r="N852" s="121">
        <v>0</v>
      </c>
      <c r="O852" s="122">
        <v>0</v>
      </c>
      <c r="P852" s="5"/>
      <c r="Q852" s="110"/>
    </row>
    <row r="853" spans="1:17" ht="20.25" customHeight="1" x14ac:dyDescent="0.15">
      <c r="A853" s="389"/>
      <c r="B853" s="21" t="s">
        <v>81</v>
      </c>
      <c r="C853" s="78">
        <f t="shared" si="119"/>
        <v>100</v>
      </c>
      <c r="D853" s="121">
        <v>0</v>
      </c>
      <c r="E853" s="121">
        <v>0</v>
      </c>
      <c r="F853" s="121">
        <v>0</v>
      </c>
      <c r="G853" s="121">
        <v>0</v>
      </c>
      <c r="H853" s="121">
        <v>0</v>
      </c>
      <c r="I853" s="121">
        <v>0</v>
      </c>
      <c r="J853" s="121">
        <v>0</v>
      </c>
      <c r="K853" s="121">
        <v>100</v>
      </c>
      <c r="L853" s="121">
        <v>0</v>
      </c>
      <c r="M853" s="121">
        <v>0</v>
      </c>
      <c r="N853" s="121">
        <v>0</v>
      </c>
      <c r="O853" s="122">
        <v>0</v>
      </c>
    </row>
    <row r="854" spans="1:17" ht="20.25" customHeight="1" x14ac:dyDescent="0.15">
      <c r="A854" s="389"/>
      <c r="B854" s="21" t="s">
        <v>89</v>
      </c>
      <c r="C854" s="78">
        <f t="shared" si="119"/>
        <v>1200</v>
      </c>
      <c r="D854" s="121">
        <v>0</v>
      </c>
      <c r="E854" s="121">
        <v>0</v>
      </c>
      <c r="F854" s="121">
        <v>0</v>
      </c>
      <c r="G854" s="121">
        <v>0</v>
      </c>
      <c r="H854" s="121">
        <v>0</v>
      </c>
      <c r="I854" s="121">
        <v>0</v>
      </c>
      <c r="J854" s="121">
        <v>0</v>
      </c>
      <c r="K854" s="121">
        <v>1200</v>
      </c>
      <c r="L854" s="121">
        <v>0</v>
      </c>
      <c r="M854" s="121">
        <v>0</v>
      </c>
      <c r="N854" s="121">
        <v>0</v>
      </c>
      <c r="O854" s="122">
        <v>0</v>
      </c>
    </row>
    <row r="855" spans="1:17" ht="20.25" customHeight="1" x14ac:dyDescent="0.15">
      <c r="A855" s="389"/>
      <c r="B855" s="21" t="s">
        <v>92</v>
      </c>
      <c r="C855" s="78">
        <f t="shared" si="119"/>
        <v>1700</v>
      </c>
      <c r="D855" s="121">
        <v>0</v>
      </c>
      <c r="E855" s="121">
        <v>0</v>
      </c>
      <c r="F855" s="121">
        <v>0</v>
      </c>
      <c r="G855" s="121">
        <v>0</v>
      </c>
      <c r="H855" s="121">
        <v>0</v>
      </c>
      <c r="I855" s="121">
        <v>0</v>
      </c>
      <c r="J855" s="121">
        <v>1700</v>
      </c>
      <c r="K855" s="121">
        <v>0</v>
      </c>
      <c r="L855" s="121">
        <v>0</v>
      </c>
      <c r="M855" s="121">
        <v>0</v>
      </c>
      <c r="N855" s="121">
        <v>0</v>
      </c>
      <c r="O855" s="122">
        <v>0</v>
      </c>
    </row>
    <row r="856" spans="1:17" ht="20.25" customHeight="1" x14ac:dyDescent="0.15">
      <c r="A856" s="389"/>
      <c r="B856" s="21" t="s">
        <v>115</v>
      </c>
      <c r="C856" s="78">
        <f t="shared" si="119"/>
        <v>1300</v>
      </c>
      <c r="D856" s="121">
        <v>0</v>
      </c>
      <c r="E856" s="121">
        <v>0</v>
      </c>
      <c r="F856" s="121">
        <v>0</v>
      </c>
      <c r="G856" s="121">
        <v>0</v>
      </c>
      <c r="H856" s="121">
        <v>0</v>
      </c>
      <c r="I856" s="121">
        <v>0</v>
      </c>
      <c r="J856" s="121">
        <v>500</v>
      </c>
      <c r="K856" s="121">
        <v>800</v>
      </c>
      <c r="L856" s="121">
        <v>0</v>
      </c>
      <c r="M856" s="121">
        <v>0</v>
      </c>
      <c r="N856" s="121">
        <v>0</v>
      </c>
      <c r="O856" s="122">
        <v>0</v>
      </c>
    </row>
    <row r="857" spans="1:17" ht="20.25" customHeight="1" x14ac:dyDescent="0.15">
      <c r="A857" s="389"/>
      <c r="B857" s="21" t="s">
        <v>119</v>
      </c>
      <c r="C857" s="78">
        <f t="shared" si="119"/>
        <v>4496</v>
      </c>
      <c r="D857" s="121">
        <v>0</v>
      </c>
      <c r="E857" s="121">
        <v>0</v>
      </c>
      <c r="F857" s="121">
        <v>0</v>
      </c>
      <c r="G857" s="121">
        <v>0</v>
      </c>
      <c r="H857" s="121">
        <v>0</v>
      </c>
      <c r="I857" s="121">
        <v>0</v>
      </c>
      <c r="J857" s="121">
        <v>658</v>
      </c>
      <c r="K857" s="121">
        <v>3838</v>
      </c>
      <c r="L857" s="121">
        <v>0</v>
      </c>
      <c r="M857" s="121">
        <v>0</v>
      </c>
      <c r="N857" s="121">
        <v>0</v>
      </c>
      <c r="O857" s="122">
        <v>0</v>
      </c>
    </row>
    <row r="858" spans="1:17" ht="20.25" customHeight="1" x14ac:dyDescent="0.15">
      <c r="A858" s="389"/>
      <c r="B858" s="21" t="s">
        <v>136</v>
      </c>
      <c r="C858" s="78">
        <f t="shared" si="119"/>
        <v>7053</v>
      </c>
      <c r="D858" s="121">
        <v>0</v>
      </c>
      <c r="E858" s="121">
        <v>0</v>
      </c>
      <c r="F858" s="121">
        <v>0</v>
      </c>
      <c r="G858" s="121">
        <v>0</v>
      </c>
      <c r="H858" s="121">
        <v>0</v>
      </c>
      <c r="I858" s="121">
        <v>0</v>
      </c>
      <c r="J858" s="121">
        <v>1364</v>
      </c>
      <c r="K858" s="121">
        <v>5689</v>
      </c>
      <c r="L858" s="121">
        <v>0</v>
      </c>
      <c r="M858" s="121">
        <v>0</v>
      </c>
      <c r="N858" s="121">
        <v>0</v>
      </c>
      <c r="O858" s="122">
        <v>0</v>
      </c>
    </row>
    <row r="859" spans="1:17" ht="20.25" customHeight="1" x14ac:dyDescent="0.15">
      <c r="A859" s="389"/>
      <c r="B859" s="21" t="s">
        <v>149</v>
      </c>
      <c r="C859" s="78">
        <f t="shared" si="119"/>
        <v>0</v>
      </c>
      <c r="D859" s="78">
        <v>0</v>
      </c>
      <c r="E859" s="78">
        <v>0</v>
      </c>
      <c r="F859" s="78">
        <v>0</v>
      </c>
      <c r="G859" s="78">
        <v>0</v>
      </c>
      <c r="H859" s="78">
        <v>0</v>
      </c>
      <c r="I859" s="78">
        <v>0</v>
      </c>
      <c r="J859" s="78">
        <v>0</v>
      </c>
      <c r="K859" s="78">
        <v>0</v>
      </c>
      <c r="L859" s="78">
        <v>0</v>
      </c>
      <c r="M859" s="78">
        <v>0</v>
      </c>
      <c r="N859" s="78">
        <v>0</v>
      </c>
      <c r="O859" s="79">
        <v>0</v>
      </c>
    </row>
    <row r="860" spans="1:17" ht="20.25" customHeight="1" x14ac:dyDescent="0.15">
      <c r="A860" s="389"/>
      <c r="B860" s="21" t="s">
        <v>157</v>
      </c>
      <c r="C860" s="78">
        <f t="shared" si="119"/>
        <v>7163</v>
      </c>
      <c r="D860" s="78">
        <v>0</v>
      </c>
      <c r="E860" s="78">
        <v>0</v>
      </c>
      <c r="F860" s="78">
        <v>0</v>
      </c>
      <c r="G860" s="78">
        <v>628</v>
      </c>
      <c r="H860" s="78">
        <v>1667</v>
      </c>
      <c r="I860" s="78">
        <v>892</v>
      </c>
      <c r="J860" s="78">
        <v>1277</v>
      </c>
      <c r="K860" s="78">
        <v>1158</v>
      </c>
      <c r="L860" s="78">
        <v>660</v>
      </c>
      <c r="M860" s="78">
        <v>474</v>
      </c>
      <c r="N860" s="78">
        <v>407</v>
      </c>
      <c r="O860" s="79">
        <v>0</v>
      </c>
    </row>
    <row r="861" spans="1:17" ht="20.25" customHeight="1" x14ac:dyDescent="0.15">
      <c r="A861" s="389"/>
      <c r="B861" s="21" t="s">
        <v>161</v>
      </c>
      <c r="C861" s="78">
        <f t="shared" si="119"/>
        <v>11778</v>
      </c>
      <c r="D861" s="78">
        <v>0</v>
      </c>
      <c r="E861" s="78">
        <v>0</v>
      </c>
      <c r="F861" s="78">
        <v>0</v>
      </c>
      <c r="G861" s="78">
        <v>291</v>
      </c>
      <c r="H861" s="78">
        <v>620</v>
      </c>
      <c r="I861" s="78">
        <v>361</v>
      </c>
      <c r="J861" s="78">
        <v>4185</v>
      </c>
      <c r="K861" s="78">
        <v>5452</v>
      </c>
      <c r="L861" s="78">
        <v>332</v>
      </c>
      <c r="M861" s="78">
        <v>419</v>
      </c>
      <c r="N861" s="78">
        <v>118</v>
      </c>
      <c r="O861" s="79">
        <v>0</v>
      </c>
    </row>
    <row r="862" spans="1:17" ht="20.25" customHeight="1" x14ac:dyDescent="0.15">
      <c r="A862" s="389"/>
      <c r="B862" s="21" t="s">
        <v>186</v>
      </c>
      <c r="C862" s="78">
        <f t="shared" si="119"/>
        <v>8627</v>
      </c>
      <c r="D862" s="230">
        <v>0</v>
      </c>
      <c r="E862" s="230">
        <v>0</v>
      </c>
      <c r="F862" s="230">
        <v>0</v>
      </c>
      <c r="G862" s="230">
        <v>269</v>
      </c>
      <c r="H862" s="230">
        <v>716</v>
      </c>
      <c r="I862" s="230">
        <v>281</v>
      </c>
      <c r="J862" s="230">
        <v>2916</v>
      </c>
      <c r="K862" s="230">
        <v>3176</v>
      </c>
      <c r="L862" s="230">
        <v>291</v>
      </c>
      <c r="M862" s="230">
        <v>455</v>
      </c>
      <c r="N862" s="230">
        <v>523</v>
      </c>
      <c r="O862" s="231">
        <v>0</v>
      </c>
    </row>
    <row r="863" spans="1:17" ht="20.25" customHeight="1" x14ac:dyDescent="0.15">
      <c r="A863" s="389"/>
      <c r="B863" s="21" t="s">
        <v>187</v>
      </c>
      <c r="C863" s="78">
        <f t="shared" si="119"/>
        <v>12242</v>
      </c>
      <c r="D863" s="283"/>
      <c r="E863" s="283"/>
      <c r="F863" s="283"/>
      <c r="G863" s="283">
        <v>511</v>
      </c>
      <c r="H863" s="283">
        <v>1058</v>
      </c>
      <c r="I863" s="283">
        <v>563</v>
      </c>
      <c r="J863" s="283">
        <v>3405</v>
      </c>
      <c r="K863" s="283">
        <v>5433</v>
      </c>
      <c r="L863" s="283">
        <v>536</v>
      </c>
      <c r="M863" s="283">
        <v>427</v>
      </c>
      <c r="N863" s="283">
        <v>309</v>
      </c>
      <c r="O863" s="288"/>
    </row>
    <row r="864" spans="1:17" ht="20.25" customHeight="1" thickBot="1" x14ac:dyDescent="0.2">
      <c r="A864" s="390"/>
      <c r="B864" s="9" t="s">
        <v>20</v>
      </c>
      <c r="C864" s="12">
        <f>C863/C862</f>
        <v>1.4190332676480817</v>
      </c>
      <c r="D864" s="38" t="s">
        <v>62</v>
      </c>
      <c r="E864" s="38" t="s">
        <v>62</v>
      </c>
      <c r="F864" s="38" t="s">
        <v>62</v>
      </c>
      <c r="G864" s="12">
        <f t="shared" ref="G864:N864" si="120">G863/G862</f>
        <v>1.8996282527881041</v>
      </c>
      <c r="H864" s="12">
        <f t="shared" si="120"/>
        <v>1.4776536312849162</v>
      </c>
      <c r="I864" s="12">
        <f t="shared" si="120"/>
        <v>2.0035587188612101</v>
      </c>
      <c r="J864" s="12">
        <f t="shared" si="120"/>
        <v>1.1676954732510287</v>
      </c>
      <c r="K864" s="12">
        <f t="shared" si="120"/>
        <v>1.7106423173803527</v>
      </c>
      <c r="L864" s="12">
        <f t="shared" si="120"/>
        <v>1.8419243986254294</v>
      </c>
      <c r="M864" s="12">
        <f t="shared" si="120"/>
        <v>0.93846153846153846</v>
      </c>
      <c r="N864" s="12">
        <f t="shared" si="120"/>
        <v>0.59082217973231355</v>
      </c>
      <c r="O864" s="85" t="s">
        <v>62</v>
      </c>
    </row>
    <row r="865" spans="1:15" ht="20.25" customHeight="1" thickBot="1" x14ac:dyDescent="0.2">
      <c r="A865" s="191" t="s">
        <v>85</v>
      </c>
      <c r="B865" s="17" t="s">
        <v>84</v>
      </c>
      <c r="C865" s="291">
        <f t="shared" ref="C865:C872" si="121">SUM(D865:O865)</f>
        <v>1000</v>
      </c>
      <c r="D865" s="292">
        <v>0</v>
      </c>
      <c r="E865" s="292">
        <v>0</v>
      </c>
      <c r="F865" s="292">
        <v>0</v>
      </c>
      <c r="G865" s="292">
        <v>0</v>
      </c>
      <c r="H865" s="292">
        <v>0</v>
      </c>
      <c r="I865" s="292">
        <v>0</v>
      </c>
      <c r="J865" s="292">
        <v>0</v>
      </c>
      <c r="K865" s="292">
        <v>0</v>
      </c>
      <c r="L865" s="292">
        <v>0</v>
      </c>
      <c r="M865" s="292">
        <v>0</v>
      </c>
      <c r="N865" s="292">
        <v>0</v>
      </c>
      <c r="O865" s="293">
        <v>1000</v>
      </c>
    </row>
    <row r="866" spans="1:15" ht="20.25" customHeight="1" x14ac:dyDescent="0.15">
      <c r="A866" s="331" t="s">
        <v>127</v>
      </c>
      <c r="B866" s="187" t="s">
        <v>128</v>
      </c>
      <c r="C866" s="126">
        <f t="shared" si="121"/>
        <v>24771</v>
      </c>
      <c r="D866" s="127">
        <v>0</v>
      </c>
      <c r="E866" s="127">
        <v>2795</v>
      </c>
      <c r="F866" s="127">
        <v>3770</v>
      </c>
      <c r="G866" s="127">
        <v>2648</v>
      </c>
      <c r="H866" s="127">
        <v>2991</v>
      </c>
      <c r="I866" s="127">
        <v>2240</v>
      </c>
      <c r="J866" s="127">
        <v>2103</v>
      </c>
      <c r="K866" s="127">
        <v>2096</v>
      </c>
      <c r="L866" s="127">
        <v>1928</v>
      </c>
      <c r="M866" s="127">
        <v>1359</v>
      </c>
      <c r="N866" s="127">
        <v>1493</v>
      </c>
      <c r="O866" s="128">
        <v>1348</v>
      </c>
    </row>
    <row r="867" spans="1:15" ht="20.25" customHeight="1" x14ac:dyDescent="0.15">
      <c r="A867" s="332"/>
      <c r="B867" s="21" t="s">
        <v>136</v>
      </c>
      <c r="C867" s="78">
        <f t="shared" si="121"/>
        <v>18118</v>
      </c>
      <c r="D867" s="121">
        <v>1134</v>
      </c>
      <c r="E867" s="121">
        <v>1693</v>
      </c>
      <c r="F867" s="121">
        <v>1657</v>
      </c>
      <c r="G867" s="121">
        <v>1662</v>
      </c>
      <c r="H867" s="121">
        <v>1909</v>
      </c>
      <c r="I867" s="121">
        <v>1780</v>
      </c>
      <c r="J867" s="121">
        <v>1460</v>
      </c>
      <c r="K867" s="121">
        <v>1878</v>
      </c>
      <c r="L867" s="121">
        <v>1644</v>
      </c>
      <c r="M867" s="121">
        <v>888</v>
      </c>
      <c r="N867" s="121">
        <v>1229</v>
      </c>
      <c r="O867" s="122">
        <v>1184</v>
      </c>
    </row>
    <row r="868" spans="1:15" ht="20.25" customHeight="1" x14ac:dyDescent="0.15">
      <c r="A868" s="332"/>
      <c r="B868" s="21" t="s">
        <v>149</v>
      </c>
      <c r="C868" s="78">
        <f t="shared" si="121"/>
        <v>13314</v>
      </c>
      <c r="D868" s="121">
        <v>1007</v>
      </c>
      <c r="E868" s="121">
        <v>3313</v>
      </c>
      <c r="F868" s="121">
        <v>62</v>
      </c>
      <c r="G868" s="121">
        <v>272</v>
      </c>
      <c r="H868" s="121">
        <v>376</v>
      </c>
      <c r="I868" s="121">
        <v>1172</v>
      </c>
      <c r="J868" s="121">
        <v>1284</v>
      </c>
      <c r="K868" s="121">
        <v>1756</v>
      </c>
      <c r="L868" s="121">
        <v>1208</v>
      </c>
      <c r="M868" s="121">
        <v>1048</v>
      </c>
      <c r="N868" s="121">
        <v>916</v>
      </c>
      <c r="O868" s="122">
        <v>900</v>
      </c>
    </row>
    <row r="869" spans="1:15" ht="20.25" customHeight="1" x14ac:dyDescent="0.15">
      <c r="A869" s="332"/>
      <c r="B869" s="21" t="s">
        <v>155</v>
      </c>
      <c r="C869" s="78">
        <f t="shared" si="121"/>
        <v>15960</v>
      </c>
      <c r="D869" s="121">
        <v>592</v>
      </c>
      <c r="E869" s="121">
        <v>972</v>
      </c>
      <c r="F869" s="121">
        <v>1264</v>
      </c>
      <c r="G869" s="121">
        <v>668</v>
      </c>
      <c r="H869" s="121">
        <v>1692</v>
      </c>
      <c r="I869" s="121">
        <v>1720</v>
      </c>
      <c r="J869" s="121">
        <v>1404</v>
      </c>
      <c r="K869" s="121">
        <v>1720</v>
      </c>
      <c r="L869" s="121">
        <v>1624</v>
      </c>
      <c r="M869" s="121">
        <v>1216</v>
      </c>
      <c r="N869" s="121">
        <v>1324</v>
      </c>
      <c r="O869" s="122">
        <v>1764</v>
      </c>
    </row>
    <row r="870" spans="1:15" ht="20.25" customHeight="1" x14ac:dyDescent="0.15">
      <c r="A870" s="332"/>
      <c r="B870" s="21" t="s">
        <v>161</v>
      </c>
      <c r="C870" s="78">
        <f t="shared" si="121"/>
        <v>18616</v>
      </c>
      <c r="D870" s="121">
        <v>1024</v>
      </c>
      <c r="E870" s="121">
        <v>1312</v>
      </c>
      <c r="F870" s="121">
        <v>1372</v>
      </c>
      <c r="G870" s="121">
        <v>1448</v>
      </c>
      <c r="H870" s="121">
        <v>2116</v>
      </c>
      <c r="I870" s="121">
        <v>1224</v>
      </c>
      <c r="J870" s="121">
        <v>1776</v>
      </c>
      <c r="K870" s="121">
        <v>1808</v>
      </c>
      <c r="L870" s="121">
        <v>1640</v>
      </c>
      <c r="M870" s="121">
        <v>1592</v>
      </c>
      <c r="N870" s="121">
        <v>1520</v>
      </c>
      <c r="O870" s="122">
        <v>1784</v>
      </c>
    </row>
    <row r="871" spans="1:15" ht="20.25" customHeight="1" x14ac:dyDescent="0.15">
      <c r="A871" s="332"/>
      <c r="B871" s="21" t="s">
        <v>186</v>
      </c>
      <c r="C871" s="78">
        <f t="shared" si="121"/>
        <v>22344</v>
      </c>
      <c r="D871" s="230">
        <v>1120</v>
      </c>
      <c r="E871" s="230">
        <v>2420</v>
      </c>
      <c r="F871" s="230">
        <v>2092</v>
      </c>
      <c r="G871" s="230">
        <v>1680</v>
      </c>
      <c r="H871" s="230">
        <v>2500</v>
      </c>
      <c r="I871" s="230">
        <v>1672</v>
      </c>
      <c r="J871" s="230">
        <v>2468</v>
      </c>
      <c r="K871" s="230">
        <v>2244</v>
      </c>
      <c r="L871" s="230">
        <v>1600</v>
      </c>
      <c r="M871" s="230">
        <v>1576</v>
      </c>
      <c r="N871" s="230">
        <v>1472</v>
      </c>
      <c r="O871" s="231">
        <v>1500</v>
      </c>
    </row>
    <row r="872" spans="1:15" ht="20.25" customHeight="1" x14ac:dyDescent="0.15">
      <c r="A872" s="332"/>
      <c r="B872" s="21" t="s">
        <v>187</v>
      </c>
      <c r="C872" s="78">
        <f t="shared" si="121"/>
        <v>19744</v>
      </c>
      <c r="D872" s="283">
        <v>1040</v>
      </c>
      <c r="E872" s="283">
        <v>1508</v>
      </c>
      <c r="F872" s="283">
        <v>1980</v>
      </c>
      <c r="G872" s="283">
        <v>1656</v>
      </c>
      <c r="H872" s="283">
        <v>2044</v>
      </c>
      <c r="I872" s="283">
        <v>2104</v>
      </c>
      <c r="J872" s="283">
        <v>1952</v>
      </c>
      <c r="K872" s="283">
        <v>2136</v>
      </c>
      <c r="L872" s="283">
        <v>1324</v>
      </c>
      <c r="M872" s="283">
        <v>1512</v>
      </c>
      <c r="N872" s="283">
        <v>1372</v>
      </c>
      <c r="O872" s="288">
        <v>1116</v>
      </c>
    </row>
    <row r="873" spans="1:15" ht="20.25" customHeight="1" thickBot="1" x14ac:dyDescent="0.2">
      <c r="A873" s="333"/>
      <c r="B873" s="10" t="s">
        <v>20</v>
      </c>
      <c r="C873" s="14">
        <f>C872/C871</f>
        <v>0.88363766559255286</v>
      </c>
      <c r="D873" s="14">
        <f t="shared" ref="D873:O873" si="122">D872/D871</f>
        <v>0.9285714285714286</v>
      </c>
      <c r="E873" s="14">
        <f t="shared" si="122"/>
        <v>0.62314049586776854</v>
      </c>
      <c r="F873" s="14">
        <f t="shared" si="122"/>
        <v>0.94646271510516256</v>
      </c>
      <c r="G873" s="14">
        <f t="shared" si="122"/>
        <v>0.98571428571428577</v>
      </c>
      <c r="H873" s="14">
        <f t="shared" si="122"/>
        <v>0.81759999999999999</v>
      </c>
      <c r="I873" s="14">
        <f t="shared" si="122"/>
        <v>1.2583732057416268</v>
      </c>
      <c r="J873" s="14">
        <f t="shared" si="122"/>
        <v>0.79092382495948133</v>
      </c>
      <c r="K873" s="14">
        <f t="shared" si="122"/>
        <v>0.95187165775401072</v>
      </c>
      <c r="L873" s="14">
        <f t="shared" si="122"/>
        <v>0.82750000000000001</v>
      </c>
      <c r="M873" s="14">
        <f t="shared" si="122"/>
        <v>0.95939086294416243</v>
      </c>
      <c r="N873" s="14">
        <f t="shared" si="122"/>
        <v>0.93206521739130432</v>
      </c>
      <c r="O873" s="15">
        <f t="shared" si="122"/>
        <v>0.74399999999999999</v>
      </c>
    </row>
    <row r="874" spans="1:15" ht="20.25" customHeight="1" x14ac:dyDescent="0.15">
      <c r="A874" s="311" t="s">
        <v>129</v>
      </c>
      <c r="B874" s="187" t="s">
        <v>128</v>
      </c>
      <c r="C874" s="126">
        <f t="shared" ref="C874:C880" si="123">SUM(D874:O874)</f>
        <v>7500</v>
      </c>
      <c r="D874" s="127">
        <v>0</v>
      </c>
      <c r="E874" s="127">
        <v>0</v>
      </c>
      <c r="F874" s="127">
        <v>0</v>
      </c>
      <c r="G874" s="127">
        <v>0</v>
      </c>
      <c r="H874" s="127">
        <v>7500</v>
      </c>
      <c r="I874" s="127">
        <v>0</v>
      </c>
      <c r="J874" s="127">
        <v>0</v>
      </c>
      <c r="K874" s="127">
        <v>0</v>
      </c>
      <c r="L874" s="127">
        <v>0</v>
      </c>
      <c r="M874" s="127">
        <v>0</v>
      </c>
      <c r="N874" s="127">
        <v>0</v>
      </c>
      <c r="O874" s="128">
        <v>0</v>
      </c>
    </row>
    <row r="875" spans="1:15" ht="20.25" customHeight="1" x14ac:dyDescent="0.15">
      <c r="A875" s="312"/>
      <c r="B875" s="21" t="s">
        <v>145</v>
      </c>
      <c r="C875" s="78">
        <f t="shared" si="123"/>
        <v>9000</v>
      </c>
      <c r="D875" s="121">
        <v>0</v>
      </c>
      <c r="E875" s="121">
        <v>0</v>
      </c>
      <c r="F875" s="121">
        <v>0</v>
      </c>
      <c r="G875" s="121">
        <v>0</v>
      </c>
      <c r="H875" s="121">
        <v>9000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2">
        <v>0</v>
      </c>
    </row>
    <row r="876" spans="1:15" ht="20.25" customHeight="1" x14ac:dyDescent="0.15">
      <c r="A876" s="312"/>
      <c r="B876" s="21" t="s">
        <v>149</v>
      </c>
      <c r="C876" s="78">
        <f t="shared" si="123"/>
        <v>0</v>
      </c>
      <c r="D876" s="78">
        <v>0</v>
      </c>
      <c r="E876" s="78">
        <v>0</v>
      </c>
      <c r="F876" s="78">
        <v>0</v>
      </c>
      <c r="G876" s="78">
        <v>0</v>
      </c>
      <c r="H876" s="78">
        <v>0</v>
      </c>
      <c r="I876" s="78">
        <v>0</v>
      </c>
      <c r="J876" s="78">
        <v>0</v>
      </c>
      <c r="K876" s="78">
        <v>0</v>
      </c>
      <c r="L876" s="78">
        <v>0</v>
      </c>
      <c r="M876" s="78">
        <v>0</v>
      </c>
      <c r="N876" s="78">
        <v>0</v>
      </c>
      <c r="O876" s="79">
        <v>0</v>
      </c>
    </row>
    <row r="877" spans="1:15" ht="20.25" customHeight="1" x14ac:dyDescent="0.15">
      <c r="A877" s="312"/>
      <c r="B877" s="21" t="s">
        <v>155</v>
      </c>
      <c r="C877" s="78">
        <f t="shared" si="123"/>
        <v>0</v>
      </c>
      <c r="D877" s="78">
        <v>0</v>
      </c>
      <c r="E877" s="78">
        <v>0</v>
      </c>
      <c r="F877" s="78">
        <v>0</v>
      </c>
      <c r="G877" s="78">
        <v>0</v>
      </c>
      <c r="H877" s="78">
        <v>0</v>
      </c>
      <c r="I877" s="78">
        <v>0</v>
      </c>
      <c r="J877" s="78">
        <v>0</v>
      </c>
      <c r="K877" s="78">
        <v>0</v>
      </c>
      <c r="L877" s="78">
        <v>0</v>
      </c>
      <c r="M877" s="78">
        <v>0</v>
      </c>
      <c r="N877" s="78">
        <v>0</v>
      </c>
      <c r="O877" s="79">
        <v>0</v>
      </c>
    </row>
    <row r="878" spans="1:15" ht="20.25" customHeight="1" x14ac:dyDescent="0.15">
      <c r="A878" s="312"/>
      <c r="B878" s="21" t="s">
        <v>161</v>
      </c>
      <c r="C878" s="78">
        <f t="shared" si="123"/>
        <v>5100</v>
      </c>
      <c r="D878" s="78">
        <v>0</v>
      </c>
      <c r="E878" s="78">
        <v>0</v>
      </c>
      <c r="F878" s="78">
        <v>0</v>
      </c>
      <c r="G878" s="78">
        <v>0</v>
      </c>
      <c r="H878" s="78">
        <v>5100</v>
      </c>
      <c r="I878" s="78">
        <v>0</v>
      </c>
      <c r="J878" s="78">
        <v>0</v>
      </c>
      <c r="K878" s="78">
        <v>0</v>
      </c>
      <c r="L878" s="78">
        <v>0</v>
      </c>
      <c r="M878" s="78">
        <v>0</v>
      </c>
      <c r="N878" s="78">
        <v>0</v>
      </c>
      <c r="O878" s="79">
        <v>0</v>
      </c>
    </row>
    <row r="879" spans="1:15" ht="20.25" customHeight="1" x14ac:dyDescent="0.15">
      <c r="A879" s="312"/>
      <c r="B879" s="21" t="s">
        <v>186</v>
      </c>
      <c r="C879" s="78">
        <f t="shared" si="123"/>
        <v>7500</v>
      </c>
      <c r="D879" s="230">
        <v>0</v>
      </c>
      <c r="E879" s="230">
        <v>0</v>
      </c>
      <c r="F879" s="230">
        <v>0</v>
      </c>
      <c r="G879" s="230">
        <v>0</v>
      </c>
      <c r="H879" s="230">
        <v>7500</v>
      </c>
      <c r="I879" s="230">
        <v>0</v>
      </c>
      <c r="J879" s="230">
        <v>0</v>
      </c>
      <c r="K879" s="230">
        <v>0</v>
      </c>
      <c r="L879" s="230">
        <v>0</v>
      </c>
      <c r="M879" s="230">
        <v>0</v>
      </c>
      <c r="N879" s="230">
        <v>0</v>
      </c>
      <c r="O879" s="231">
        <v>0</v>
      </c>
    </row>
    <row r="880" spans="1:15" ht="20.25" customHeight="1" x14ac:dyDescent="0.15">
      <c r="A880" s="312"/>
      <c r="B880" s="21" t="s">
        <v>187</v>
      </c>
      <c r="C880" s="78">
        <f t="shared" si="123"/>
        <v>6600</v>
      </c>
      <c r="D880" s="224"/>
      <c r="E880" s="224"/>
      <c r="F880" s="224"/>
      <c r="G880" s="224"/>
      <c r="H880" s="224">
        <v>6600</v>
      </c>
      <c r="I880" s="224"/>
      <c r="J880" s="224"/>
      <c r="K880" s="224"/>
      <c r="L880" s="224"/>
      <c r="M880" s="224"/>
      <c r="N880" s="224"/>
      <c r="O880" s="225"/>
    </row>
    <row r="881" spans="1:315" ht="20.25" customHeight="1" thickBot="1" x14ac:dyDescent="0.2">
      <c r="A881" s="314"/>
      <c r="B881" s="10" t="s">
        <v>116</v>
      </c>
      <c r="C881" s="14" t="s">
        <v>176</v>
      </c>
      <c r="D881" s="294" t="s">
        <v>143</v>
      </c>
      <c r="E881" s="294" t="s">
        <v>143</v>
      </c>
      <c r="F881" s="294" t="s">
        <v>143</v>
      </c>
      <c r="G881" s="294" t="s">
        <v>143</v>
      </c>
      <c r="H881" s="14" t="s">
        <v>176</v>
      </c>
      <c r="I881" s="294" t="s">
        <v>143</v>
      </c>
      <c r="J881" s="294" t="s">
        <v>143</v>
      </c>
      <c r="K881" s="294" t="s">
        <v>143</v>
      </c>
      <c r="L881" s="294" t="s">
        <v>143</v>
      </c>
      <c r="M881" s="294" t="s">
        <v>143</v>
      </c>
      <c r="N881" s="294" t="s">
        <v>143</v>
      </c>
      <c r="O881" s="295" t="s">
        <v>143</v>
      </c>
    </row>
    <row r="882" spans="1:315" ht="20.25" customHeight="1" x14ac:dyDescent="0.15">
      <c r="A882" s="311" t="s">
        <v>130</v>
      </c>
      <c r="B882" s="187" t="s">
        <v>128</v>
      </c>
      <c r="C882" s="126">
        <f t="shared" ref="C882:C888" si="124">SUM(D882:O882)</f>
        <v>13083</v>
      </c>
      <c r="D882" s="127">
        <v>333</v>
      </c>
      <c r="E882" s="127">
        <v>83</v>
      </c>
      <c r="F882" s="127">
        <v>83</v>
      </c>
      <c r="G882" s="127">
        <v>333</v>
      </c>
      <c r="H882" s="127">
        <v>3417</v>
      </c>
      <c r="I882" s="127">
        <v>917</v>
      </c>
      <c r="J882" s="127">
        <v>1250</v>
      </c>
      <c r="K882" s="127">
        <v>1667</v>
      </c>
      <c r="L882" s="127">
        <v>1750</v>
      </c>
      <c r="M882" s="127">
        <v>1083</v>
      </c>
      <c r="N882" s="127">
        <v>1000</v>
      </c>
      <c r="O882" s="128">
        <v>1167</v>
      </c>
    </row>
    <row r="883" spans="1:315" s="197" customFormat="1" ht="20.25" customHeight="1" x14ac:dyDescent="0.15">
      <c r="A883" s="312"/>
      <c r="B883" s="21" t="s">
        <v>136</v>
      </c>
      <c r="C883" s="78">
        <f t="shared" si="124"/>
        <v>13916</v>
      </c>
      <c r="D883" s="121">
        <v>833</v>
      </c>
      <c r="E883" s="121">
        <v>750</v>
      </c>
      <c r="F883" s="121">
        <v>1167</v>
      </c>
      <c r="G883" s="121">
        <v>1250</v>
      </c>
      <c r="H883" s="121">
        <v>2083</v>
      </c>
      <c r="I883" s="121">
        <v>1583</v>
      </c>
      <c r="J883" s="121">
        <v>1333</v>
      </c>
      <c r="K883" s="121">
        <v>1167</v>
      </c>
      <c r="L883" s="121">
        <v>1167</v>
      </c>
      <c r="M883" s="121">
        <v>917</v>
      </c>
      <c r="N883" s="121">
        <v>833</v>
      </c>
      <c r="O883" s="122">
        <v>833</v>
      </c>
      <c r="P883" s="196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  <c r="BJ883" s="153"/>
      <c r="BK883" s="153"/>
      <c r="BL883" s="153"/>
      <c r="BM883" s="153"/>
      <c r="BN883" s="153"/>
      <c r="BO883" s="153"/>
      <c r="BP883" s="153"/>
      <c r="BQ883" s="153"/>
      <c r="BR883" s="153"/>
      <c r="BS883" s="153"/>
      <c r="BT883" s="153"/>
      <c r="BU883" s="153"/>
      <c r="BV883" s="153"/>
      <c r="BW883" s="153"/>
      <c r="BX883" s="153"/>
      <c r="BY883" s="153"/>
      <c r="BZ883" s="153"/>
      <c r="CA883" s="153"/>
      <c r="CB883" s="153"/>
      <c r="CC883" s="153"/>
      <c r="CD883" s="153"/>
      <c r="CE883" s="153"/>
      <c r="CF883" s="153"/>
      <c r="CG883" s="153"/>
      <c r="CH883" s="153"/>
      <c r="CI883" s="153"/>
      <c r="CJ883" s="153"/>
      <c r="CK883" s="153"/>
      <c r="CL883" s="153"/>
      <c r="CM883" s="153"/>
      <c r="CN883" s="153"/>
      <c r="CO883" s="153"/>
      <c r="CP883" s="153"/>
      <c r="CQ883" s="153"/>
      <c r="CR883" s="153"/>
      <c r="CS883" s="153"/>
      <c r="CT883" s="153"/>
      <c r="CU883" s="153"/>
      <c r="CV883" s="153"/>
      <c r="CW883" s="153"/>
      <c r="CX883" s="153"/>
      <c r="CY883" s="153"/>
      <c r="CZ883" s="153"/>
      <c r="DA883" s="153"/>
      <c r="DB883" s="153"/>
      <c r="DC883" s="153"/>
      <c r="DD883" s="153"/>
      <c r="DE883" s="153"/>
      <c r="DF883" s="153"/>
      <c r="DG883" s="153"/>
      <c r="DH883" s="153"/>
      <c r="DI883" s="153"/>
      <c r="DJ883" s="153"/>
      <c r="DK883" s="153"/>
      <c r="DL883" s="153"/>
      <c r="DM883" s="153"/>
      <c r="DN883" s="153"/>
      <c r="DO883" s="153"/>
      <c r="DP883" s="153"/>
      <c r="DQ883" s="153"/>
      <c r="DR883" s="153"/>
      <c r="DS883" s="153"/>
      <c r="DT883" s="153"/>
      <c r="DU883" s="153"/>
      <c r="DV883" s="153"/>
      <c r="DW883" s="153"/>
      <c r="DX883" s="153"/>
      <c r="DY883" s="153"/>
      <c r="DZ883" s="153"/>
      <c r="EA883" s="153"/>
      <c r="EB883" s="153"/>
      <c r="EC883" s="153"/>
      <c r="ED883" s="153"/>
      <c r="EE883" s="153"/>
      <c r="EF883" s="153"/>
      <c r="EG883" s="153"/>
      <c r="EH883" s="153"/>
      <c r="EI883" s="153"/>
      <c r="EJ883" s="153"/>
      <c r="EK883" s="153"/>
      <c r="EL883" s="153"/>
      <c r="EM883" s="153"/>
      <c r="EN883" s="153"/>
      <c r="EO883" s="153"/>
      <c r="EP883" s="153"/>
      <c r="EQ883" s="153"/>
      <c r="ER883" s="153"/>
      <c r="ES883" s="153"/>
      <c r="ET883" s="153"/>
      <c r="EU883" s="153"/>
      <c r="EV883" s="153"/>
      <c r="EW883" s="153"/>
      <c r="EX883" s="153"/>
      <c r="EY883" s="153"/>
      <c r="EZ883" s="153"/>
      <c r="FA883" s="153"/>
      <c r="FB883" s="153"/>
      <c r="FC883" s="153"/>
      <c r="FD883" s="153"/>
      <c r="FE883" s="153"/>
      <c r="FF883" s="153"/>
      <c r="FG883" s="153"/>
      <c r="FH883" s="153"/>
      <c r="FI883" s="153"/>
      <c r="FJ883" s="153"/>
      <c r="FK883" s="153"/>
      <c r="FL883" s="153"/>
      <c r="FM883" s="153"/>
      <c r="FN883" s="153"/>
      <c r="FO883" s="153"/>
      <c r="FP883" s="153"/>
      <c r="FQ883" s="153"/>
      <c r="FR883" s="153"/>
      <c r="FS883" s="153"/>
      <c r="FT883" s="153"/>
      <c r="FU883" s="153"/>
      <c r="FV883" s="153"/>
      <c r="FW883" s="153"/>
      <c r="FX883" s="153"/>
      <c r="FY883" s="153"/>
      <c r="FZ883" s="153"/>
      <c r="GA883" s="153"/>
      <c r="GB883" s="153"/>
      <c r="GC883" s="153"/>
      <c r="GD883" s="153"/>
      <c r="GE883" s="153"/>
      <c r="GF883" s="153"/>
      <c r="GG883" s="153"/>
      <c r="GH883" s="153"/>
      <c r="GI883" s="153"/>
      <c r="GJ883" s="153"/>
      <c r="GK883" s="153"/>
      <c r="GL883" s="153"/>
      <c r="GM883" s="153"/>
      <c r="GN883" s="153"/>
      <c r="GO883" s="153"/>
      <c r="GP883" s="153"/>
      <c r="GQ883" s="153"/>
      <c r="GR883" s="153"/>
      <c r="GS883" s="153"/>
      <c r="GT883" s="153"/>
      <c r="GU883" s="153"/>
      <c r="GV883" s="153"/>
      <c r="GW883" s="153"/>
      <c r="GX883" s="153"/>
      <c r="GY883" s="153"/>
      <c r="GZ883" s="153"/>
      <c r="HA883" s="153"/>
      <c r="HB883" s="153"/>
      <c r="HC883" s="153"/>
      <c r="HD883" s="153"/>
      <c r="HE883" s="153"/>
      <c r="HF883" s="153"/>
      <c r="HG883" s="153"/>
      <c r="HH883" s="153"/>
      <c r="HI883" s="153"/>
      <c r="HJ883" s="153"/>
      <c r="HK883" s="153"/>
      <c r="HL883" s="153"/>
      <c r="HM883" s="153"/>
      <c r="HN883" s="153"/>
      <c r="HO883" s="153"/>
      <c r="HP883" s="153"/>
      <c r="HQ883" s="153"/>
      <c r="HR883" s="153"/>
      <c r="HS883" s="153"/>
      <c r="HT883" s="153"/>
      <c r="HU883" s="153"/>
      <c r="HV883" s="153"/>
      <c r="HW883" s="153"/>
      <c r="HX883" s="153"/>
      <c r="HY883" s="153"/>
      <c r="HZ883" s="153"/>
      <c r="IA883" s="153"/>
      <c r="IB883" s="153"/>
      <c r="IC883" s="153"/>
      <c r="ID883" s="153"/>
      <c r="IE883" s="153"/>
      <c r="IF883" s="153"/>
      <c r="IG883" s="153"/>
      <c r="IH883" s="153"/>
      <c r="II883" s="153"/>
      <c r="IJ883" s="153"/>
      <c r="IK883" s="153"/>
      <c r="IL883" s="153"/>
      <c r="IM883" s="153"/>
      <c r="IN883" s="153"/>
      <c r="IO883" s="153"/>
      <c r="IP883" s="153"/>
      <c r="IQ883" s="153"/>
      <c r="IR883" s="153"/>
      <c r="IS883" s="153"/>
      <c r="IT883" s="153"/>
      <c r="IU883" s="153"/>
      <c r="IV883" s="153"/>
      <c r="IW883" s="153"/>
      <c r="IX883" s="153"/>
      <c r="IY883" s="153"/>
      <c r="IZ883" s="153"/>
      <c r="JA883" s="153"/>
      <c r="JB883" s="153"/>
      <c r="JC883" s="153"/>
      <c r="JD883" s="153"/>
      <c r="JE883" s="153"/>
      <c r="JF883" s="153"/>
      <c r="JG883" s="153"/>
      <c r="JH883" s="153"/>
      <c r="JI883" s="153"/>
      <c r="JJ883" s="153"/>
      <c r="JK883" s="153"/>
      <c r="JL883" s="153"/>
      <c r="JM883" s="153"/>
      <c r="JN883" s="153"/>
      <c r="JO883" s="153"/>
      <c r="JP883" s="153"/>
      <c r="JQ883" s="153"/>
      <c r="JR883" s="153"/>
      <c r="JS883" s="153"/>
      <c r="JT883" s="153"/>
      <c r="JU883" s="153"/>
      <c r="JV883" s="153"/>
      <c r="JW883" s="153"/>
      <c r="JX883" s="153"/>
      <c r="JY883" s="153"/>
      <c r="JZ883" s="153"/>
      <c r="KA883" s="153"/>
      <c r="KB883" s="153"/>
      <c r="KC883" s="153"/>
      <c r="KD883" s="153"/>
      <c r="KE883" s="153"/>
      <c r="KF883" s="153"/>
      <c r="KG883" s="153"/>
      <c r="KH883" s="153"/>
      <c r="KI883" s="153"/>
      <c r="KJ883" s="153"/>
      <c r="KK883" s="153"/>
      <c r="KL883" s="153"/>
      <c r="KM883" s="153"/>
      <c r="KN883" s="153"/>
      <c r="KO883" s="153"/>
      <c r="KP883" s="153"/>
      <c r="KQ883" s="153"/>
      <c r="KR883" s="153"/>
      <c r="KS883" s="153"/>
      <c r="KT883" s="153"/>
      <c r="KU883" s="153"/>
      <c r="KV883" s="153"/>
      <c r="KW883" s="153"/>
      <c r="KX883" s="153"/>
      <c r="KY883" s="153"/>
      <c r="KZ883" s="153"/>
      <c r="LA883" s="153"/>
      <c r="LB883" s="153"/>
      <c r="LC883" s="153"/>
    </row>
    <row r="884" spans="1:315" s="153" customFormat="1" ht="20.25" customHeight="1" x14ac:dyDescent="0.15">
      <c r="A884" s="312"/>
      <c r="B884" s="21" t="s">
        <v>149</v>
      </c>
      <c r="C884" s="78">
        <f t="shared" si="124"/>
        <v>14418</v>
      </c>
      <c r="D884" s="121">
        <v>917</v>
      </c>
      <c r="E884" s="121">
        <v>917</v>
      </c>
      <c r="F884" s="121">
        <v>833</v>
      </c>
      <c r="G884" s="121">
        <v>1417</v>
      </c>
      <c r="H884" s="121">
        <v>1500</v>
      </c>
      <c r="I884" s="121">
        <v>1250</v>
      </c>
      <c r="J884" s="121">
        <v>1250</v>
      </c>
      <c r="K884" s="121">
        <v>1167</v>
      </c>
      <c r="L884" s="121">
        <v>1250</v>
      </c>
      <c r="M884" s="121">
        <v>1500</v>
      </c>
      <c r="N884" s="121">
        <v>1167</v>
      </c>
      <c r="O884" s="122">
        <v>1250</v>
      </c>
      <c r="P884" s="196"/>
    </row>
    <row r="885" spans="1:315" s="153" customFormat="1" ht="20.25" customHeight="1" x14ac:dyDescent="0.15">
      <c r="A885" s="312"/>
      <c r="B885" s="21" t="s">
        <v>155</v>
      </c>
      <c r="C885" s="78">
        <f t="shared" si="124"/>
        <v>13000</v>
      </c>
      <c r="D885" s="121">
        <v>833</v>
      </c>
      <c r="E885" s="121">
        <v>500</v>
      </c>
      <c r="F885" s="121">
        <v>417</v>
      </c>
      <c r="G885" s="121">
        <v>1250</v>
      </c>
      <c r="H885" s="121">
        <v>1167</v>
      </c>
      <c r="I885" s="121">
        <v>1083</v>
      </c>
      <c r="J885" s="121">
        <v>833</v>
      </c>
      <c r="K885" s="121">
        <v>1167</v>
      </c>
      <c r="L885" s="121">
        <v>1667</v>
      </c>
      <c r="M885" s="121">
        <v>1333</v>
      </c>
      <c r="N885" s="121">
        <v>1417</v>
      </c>
      <c r="O885" s="122">
        <v>1333</v>
      </c>
      <c r="P885" s="196"/>
    </row>
    <row r="886" spans="1:315" s="153" customFormat="1" ht="20.25" customHeight="1" x14ac:dyDescent="0.15">
      <c r="A886" s="312"/>
      <c r="B886" s="21" t="s">
        <v>161</v>
      </c>
      <c r="C886" s="78">
        <f t="shared" si="124"/>
        <v>13168</v>
      </c>
      <c r="D886" s="121">
        <v>917</v>
      </c>
      <c r="E886" s="121">
        <v>583</v>
      </c>
      <c r="F886" s="121">
        <v>917</v>
      </c>
      <c r="G886" s="121">
        <v>1083</v>
      </c>
      <c r="H886" s="121">
        <v>1917</v>
      </c>
      <c r="I886" s="121">
        <v>917</v>
      </c>
      <c r="J886" s="121">
        <v>1250</v>
      </c>
      <c r="K886" s="121">
        <v>917</v>
      </c>
      <c r="L886" s="121">
        <v>1250</v>
      </c>
      <c r="M886" s="121">
        <v>917</v>
      </c>
      <c r="N886" s="121">
        <v>1417</v>
      </c>
      <c r="O886" s="122">
        <v>1083</v>
      </c>
      <c r="P886" s="196"/>
    </row>
    <row r="887" spans="1:315" s="153" customFormat="1" ht="20.25" customHeight="1" x14ac:dyDescent="0.15">
      <c r="A887" s="312"/>
      <c r="B887" s="21" t="s">
        <v>186</v>
      </c>
      <c r="C887" s="78">
        <f t="shared" si="124"/>
        <v>15085</v>
      </c>
      <c r="D887" s="230">
        <v>917</v>
      </c>
      <c r="E887" s="230">
        <v>583</v>
      </c>
      <c r="F887" s="230">
        <v>917</v>
      </c>
      <c r="G887" s="230">
        <v>1000</v>
      </c>
      <c r="H887" s="230">
        <v>2167</v>
      </c>
      <c r="I887" s="230">
        <v>1750</v>
      </c>
      <c r="J887" s="230">
        <v>1167</v>
      </c>
      <c r="K887" s="230">
        <v>1417</v>
      </c>
      <c r="L887" s="230">
        <v>1500</v>
      </c>
      <c r="M887" s="230">
        <v>1167</v>
      </c>
      <c r="N887" s="230">
        <v>1500</v>
      </c>
      <c r="O887" s="231">
        <v>1000</v>
      </c>
      <c r="P887" s="196"/>
    </row>
    <row r="888" spans="1:315" s="153" customFormat="1" ht="20.25" customHeight="1" x14ac:dyDescent="0.15">
      <c r="A888" s="312"/>
      <c r="B888" s="21" t="s">
        <v>187</v>
      </c>
      <c r="C888" s="78">
        <f t="shared" si="124"/>
        <v>14000</v>
      </c>
      <c r="D888" s="283">
        <v>917</v>
      </c>
      <c r="E888" s="283">
        <v>583</v>
      </c>
      <c r="F888" s="283">
        <v>917</v>
      </c>
      <c r="G888" s="283">
        <v>1250</v>
      </c>
      <c r="H888" s="283">
        <v>1917</v>
      </c>
      <c r="I888" s="283">
        <v>1250</v>
      </c>
      <c r="J888" s="283">
        <v>1167</v>
      </c>
      <c r="K888" s="283">
        <v>1000</v>
      </c>
      <c r="L888" s="283">
        <v>833</v>
      </c>
      <c r="M888" s="283">
        <v>1250</v>
      </c>
      <c r="N888" s="283">
        <v>1833</v>
      </c>
      <c r="O888" s="288">
        <v>1083</v>
      </c>
      <c r="P888" s="196"/>
    </row>
    <row r="889" spans="1:315" s="153" customFormat="1" ht="20.25" customHeight="1" thickBot="1" x14ac:dyDescent="0.2">
      <c r="A889" s="314"/>
      <c r="B889" s="10" t="s">
        <v>116</v>
      </c>
      <c r="C889" s="14">
        <f>C888/C887</f>
        <v>0.92807424593967514</v>
      </c>
      <c r="D889" s="14">
        <f t="shared" ref="D889:O889" si="125">D888/D887</f>
        <v>1</v>
      </c>
      <c r="E889" s="14">
        <f t="shared" si="125"/>
        <v>1</v>
      </c>
      <c r="F889" s="14">
        <f t="shared" si="125"/>
        <v>1</v>
      </c>
      <c r="G889" s="14">
        <f t="shared" si="125"/>
        <v>1.25</v>
      </c>
      <c r="H889" s="14">
        <f t="shared" si="125"/>
        <v>0.88463313336409788</v>
      </c>
      <c r="I889" s="14">
        <f t="shared" si="125"/>
        <v>0.7142857142857143</v>
      </c>
      <c r="J889" s="14">
        <f t="shared" si="125"/>
        <v>1</v>
      </c>
      <c r="K889" s="14">
        <f t="shared" si="125"/>
        <v>0.70571630204657732</v>
      </c>
      <c r="L889" s="14">
        <f t="shared" si="125"/>
        <v>0.55533333333333335</v>
      </c>
      <c r="M889" s="14">
        <f t="shared" si="125"/>
        <v>1.0711225364181662</v>
      </c>
      <c r="N889" s="14">
        <f t="shared" si="125"/>
        <v>1.222</v>
      </c>
      <c r="O889" s="15">
        <f t="shared" si="125"/>
        <v>1.083</v>
      </c>
      <c r="P889" s="196"/>
    </row>
    <row r="890" spans="1:315" ht="20.25" customHeight="1" x14ac:dyDescent="0.15">
      <c r="A890" s="311" t="s">
        <v>131</v>
      </c>
      <c r="B890" s="187" t="s">
        <v>128</v>
      </c>
      <c r="C890" s="126">
        <f t="shared" ref="C890:C896" si="126">SUM(D890:O890)</f>
        <v>10753</v>
      </c>
      <c r="D890" s="127">
        <v>0</v>
      </c>
      <c r="E890" s="127">
        <v>0</v>
      </c>
      <c r="F890" s="127">
        <v>0</v>
      </c>
      <c r="G890" s="127">
        <v>1181</v>
      </c>
      <c r="H890" s="127">
        <v>1420</v>
      </c>
      <c r="I890" s="127">
        <v>1163</v>
      </c>
      <c r="J890" s="127">
        <v>1403</v>
      </c>
      <c r="K890" s="127">
        <v>1341</v>
      </c>
      <c r="L890" s="127">
        <v>1416</v>
      </c>
      <c r="M890" s="127">
        <v>836</v>
      </c>
      <c r="N890" s="127">
        <v>925</v>
      </c>
      <c r="O890" s="128">
        <v>1068</v>
      </c>
      <c r="P890" s="196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  <c r="BJ890" s="153"/>
      <c r="BK890" s="153"/>
      <c r="BL890" s="153"/>
      <c r="BM890" s="153"/>
      <c r="BN890" s="153"/>
      <c r="BO890" s="153"/>
      <c r="BP890" s="153"/>
      <c r="BQ890" s="153"/>
      <c r="BR890" s="153"/>
      <c r="BS890" s="153"/>
      <c r="BT890" s="153"/>
      <c r="BU890" s="153"/>
      <c r="BV890" s="153"/>
      <c r="BW890" s="153"/>
      <c r="BX890" s="153"/>
      <c r="BY890" s="153"/>
      <c r="BZ890" s="153"/>
      <c r="CA890" s="153"/>
      <c r="CB890" s="153"/>
      <c r="CC890" s="153"/>
      <c r="CD890" s="153"/>
      <c r="CE890" s="153"/>
      <c r="CF890" s="153"/>
      <c r="CG890" s="153"/>
      <c r="CH890" s="153"/>
      <c r="CI890" s="153"/>
      <c r="CJ890" s="153"/>
      <c r="CK890" s="153"/>
      <c r="CL890" s="153"/>
      <c r="CM890" s="153"/>
      <c r="CN890" s="153"/>
      <c r="CO890" s="153"/>
      <c r="CP890" s="153"/>
      <c r="CQ890" s="153"/>
      <c r="CR890" s="153"/>
      <c r="CS890" s="153"/>
      <c r="CT890" s="153"/>
      <c r="CU890" s="153"/>
      <c r="CV890" s="153"/>
      <c r="CW890" s="153"/>
      <c r="CX890" s="153"/>
      <c r="CY890" s="153"/>
      <c r="CZ890" s="153"/>
      <c r="DA890" s="153"/>
      <c r="DB890" s="153"/>
      <c r="DC890" s="153"/>
      <c r="DD890" s="153"/>
      <c r="DE890" s="153"/>
      <c r="DF890" s="153"/>
      <c r="DG890" s="153"/>
      <c r="DH890" s="153"/>
      <c r="DI890" s="153"/>
      <c r="DJ890" s="153"/>
      <c r="DK890" s="153"/>
      <c r="DL890" s="153"/>
      <c r="DM890" s="153"/>
      <c r="DN890" s="153"/>
      <c r="DO890" s="153"/>
      <c r="DP890" s="153"/>
      <c r="DQ890" s="153"/>
      <c r="DR890" s="153"/>
      <c r="DS890" s="153"/>
      <c r="DT890" s="153"/>
      <c r="DU890" s="153"/>
      <c r="DV890" s="153"/>
      <c r="DW890" s="153"/>
      <c r="DX890" s="153"/>
      <c r="DY890" s="153"/>
      <c r="DZ890" s="153"/>
      <c r="EA890" s="153"/>
      <c r="EB890" s="153"/>
      <c r="EC890" s="153"/>
      <c r="ED890" s="153"/>
      <c r="EE890" s="153"/>
      <c r="EF890" s="153"/>
      <c r="EG890" s="153"/>
      <c r="EH890" s="153"/>
      <c r="EI890" s="153"/>
      <c r="EJ890" s="153"/>
      <c r="EK890" s="153"/>
      <c r="EL890" s="153"/>
      <c r="EM890" s="153"/>
      <c r="EN890" s="153"/>
      <c r="EO890" s="153"/>
      <c r="EP890" s="153"/>
      <c r="EQ890" s="153"/>
      <c r="ER890" s="153"/>
      <c r="ES890" s="153"/>
      <c r="ET890" s="153"/>
      <c r="EU890" s="153"/>
      <c r="EV890" s="153"/>
      <c r="EW890" s="153"/>
      <c r="EX890" s="153"/>
      <c r="EY890" s="153"/>
      <c r="EZ890" s="153"/>
      <c r="FA890" s="153"/>
      <c r="FB890" s="153"/>
      <c r="FC890" s="153"/>
      <c r="FD890" s="153"/>
      <c r="FE890" s="153"/>
      <c r="FF890" s="153"/>
      <c r="FG890" s="153"/>
      <c r="FH890" s="153"/>
      <c r="FI890" s="153"/>
      <c r="FJ890" s="153"/>
      <c r="FK890" s="153"/>
      <c r="FL890" s="153"/>
      <c r="FM890" s="153"/>
      <c r="FN890" s="153"/>
      <c r="FO890" s="153"/>
      <c r="FP890" s="153"/>
      <c r="FQ890" s="153"/>
      <c r="FR890" s="153"/>
      <c r="FS890" s="153"/>
      <c r="FT890" s="153"/>
      <c r="FU890" s="153"/>
      <c r="FV890" s="153"/>
      <c r="FW890" s="153"/>
      <c r="FX890" s="153"/>
      <c r="FY890" s="153"/>
      <c r="FZ890" s="153"/>
      <c r="GA890" s="153"/>
      <c r="GB890" s="153"/>
      <c r="GC890" s="153"/>
      <c r="GD890" s="153"/>
      <c r="GE890" s="153"/>
      <c r="GF890" s="153"/>
      <c r="GG890" s="153"/>
      <c r="GH890" s="153"/>
      <c r="GI890" s="153"/>
      <c r="GJ890" s="153"/>
      <c r="GK890" s="153"/>
      <c r="GL890" s="153"/>
      <c r="GM890" s="153"/>
      <c r="GN890" s="153"/>
      <c r="GO890" s="153"/>
      <c r="GP890" s="153"/>
      <c r="GQ890" s="153"/>
      <c r="GR890" s="153"/>
      <c r="GS890" s="153"/>
      <c r="GT890" s="153"/>
      <c r="GU890" s="153"/>
      <c r="GV890" s="153"/>
      <c r="GW890" s="153"/>
      <c r="GX890" s="153"/>
      <c r="GY890" s="153"/>
      <c r="GZ890" s="153"/>
      <c r="HA890" s="153"/>
      <c r="HB890" s="153"/>
      <c r="HC890" s="153"/>
      <c r="HD890" s="153"/>
      <c r="HE890" s="153"/>
      <c r="HF890" s="153"/>
      <c r="HG890" s="153"/>
      <c r="HH890" s="153"/>
      <c r="HI890" s="153"/>
      <c r="HJ890" s="153"/>
      <c r="HK890" s="153"/>
      <c r="HL890" s="153"/>
      <c r="HM890" s="153"/>
      <c r="HN890" s="153"/>
      <c r="HO890" s="153"/>
      <c r="HP890" s="153"/>
      <c r="HQ890" s="153"/>
      <c r="HR890" s="153"/>
      <c r="HS890" s="153"/>
      <c r="HT890" s="153"/>
      <c r="HU890" s="153"/>
      <c r="HV890" s="153"/>
      <c r="HW890" s="153"/>
      <c r="HX890" s="153"/>
      <c r="HY890" s="153"/>
      <c r="HZ890" s="153"/>
      <c r="IA890" s="153"/>
      <c r="IB890" s="153"/>
      <c r="IC890" s="153"/>
      <c r="ID890" s="153"/>
      <c r="IE890" s="153"/>
      <c r="IF890" s="153"/>
      <c r="IG890" s="153"/>
      <c r="IH890" s="153"/>
      <c r="II890" s="153"/>
      <c r="IJ890" s="153"/>
      <c r="IK890" s="153"/>
      <c r="IL890" s="153"/>
      <c r="IM890" s="153"/>
      <c r="IN890" s="153"/>
      <c r="IO890" s="153"/>
      <c r="IP890" s="153"/>
      <c r="IQ890" s="153"/>
      <c r="IR890" s="153"/>
      <c r="IS890" s="153"/>
      <c r="IT890" s="153"/>
      <c r="IU890" s="153"/>
      <c r="IV890" s="153"/>
      <c r="IW890" s="153"/>
      <c r="IX890" s="153"/>
      <c r="IY890" s="153"/>
      <c r="IZ890" s="153"/>
      <c r="JA890" s="153"/>
      <c r="JB890" s="153"/>
      <c r="JC890" s="153"/>
      <c r="JD890" s="153"/>
      <c r="JE890" s="153"/>
      <c r="JF890" s="153"/>
      <c r="JG890" s="153"/>
      <c r="JH890" s="153"/>
      <c r="JI890" s="153"/>
      <c r="JJ890" s="153"/>
      <c r="JK890" s="153"/>
      <c r="JL890" s="153"/>
      <c r="JM890" s="153"/>
      <c r="JN890" s="153"/>
      <c r="JO890" s="153"/>
      <c r="JP890" s="153"/>
      <c r="JQ890" s="153"/>
      <c r="JR890" s="153"/>
      <c r="JS890" s="153"/>
      <c r="JT890" s="153"/>
      <c r="JU890" s="153"/>
      <c r="JV890" s="153"/>
      <c r="JW890" s="153"/>
      <c r="JX890" s="153"/>
      <c r="JY890" s="153"/>
      <c r="JZ890" s="153"/>
      <c r="KA890" s="153"/>
      <c r="KB890" s="153"/>
      <c r="KC890" s="153"/>
      <c r="KD890" s="153"/>
      <c r="KE890" s="153"/>
      <c r="KF890" s="153"/>
      <c r="KG890" s="153"/>
      <c r="KH890" s="153"/>
      <c r="KI890" s="153"/>
      <c r="KJ890" s="153"/>
      <c r="KK890" s="153"/>
      <c r="KL890" s="153"/>
      <c r="KM890" s="153"/>
      <c r="KN890" s="153"/>
      <c r="KO890" s="153"/>
      <c r="KP890" s="153"/>
      <c r="KQ890" s="153"/>
      <c r="KR890" s="153"/>
      <c r="KS890" s="153"/>
      <c r="KT890" s="153"/>
      <c r="KU890" s="153"/>
      <c r="KV890" s="153"/>
      <c r="KW890" s="153"/>
      <c r="KX890" s="153"/>
      <c r="KY890" s="153"/>
      <c r="KZ890" s="153"/>
      <c r="LA890" s="153"/>
      <c r="LB890" s="153"/>
      <c r="LC890" s="153"/>
    </row>
    <row r="891" spans="1:315" s="197" customFormat="1" ht="20.25" customHeight="1" x14ac:dyDescent="0.15">
      <c r="A891" s="312"/>
      <c r="B891" s="21" t="s">
        <v>145</v>
      </c>
      <c r="C891" s="78">
        <f t="shared" si="126"/>
        <v>12783</v>
      </c>
      <c r="D891" s="121">
        <v>749</v>
      </c>
      <c r="E891" s="121">
        <v>1186</v>
      </c>
      <c r="F891" s="121">
        <v>1271</v>
      </c>
      <c r="G891" s="121">
        <v>808</v>
      </c>
      <c r="H891" s="121">
        <v>1123</v>
      </c>
      <c r="I891" s="121">
        <v>971</v>
      </c>
      <c r="J891" s="121">
        <v>977</v>
      </c>
      <c r="K891" s="121">
        <v>1345</v>
      </c>
      <c r="L891" s="121">
        <v>1344</v>
      </c>
      <c r="M891" s="121">
        <v>733</v>
      </c>
      <c r="N891" s="121">
        <v>973</v>
      </c>
      <c r="O891" s="122">
        <v>1303</v>
      </c>
      <c r="P891" s="196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</row>
    <row r="892" spans="1:315" s="197" customFormat="1" ht="20.25" customHeight="1" x14ac:dyDescent="0.15">
      <c r="A892" s="312"/>
      <c r="B892" s="21" t="s">
        <v>147</v>
      </c>
      <c r="C892" s="78">
        <f t="shared" si="126"/>
        <v>7864</v>
      </c>
      <c r="D892" s="121">
        <v>868</v>
      </c>
      <c r="E892" s="121">
        <v>1161</v>
      </c>
      <c r="F892" s="121">
        <v>460</v>
      </c>
      <c r="G892" s="121">
        <v>211</v>
      </c>
      <c r="H892" s="121">
        <v>194</v>
      </c>
      <c r="I892" s="121">
        <v>491</v>
      </c>
      <c r="J892" s="121">
        <v>681</v>
      </c>
      <c r="K892" s="121">
        <v>986</v>
      </c>
      <c r="L892" s="121">
        <v>678</v>
      </c>
      <c r="M892" s="121">
        <v>789</v>
      </c>
      <c r="N892" s="121">
        <v>630</v>
      </c>
      <c r="O892" s="122">
        <v>715</v>
      </c>
      <c r="P892" s="196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  <c r="BJ892" s="153"/>
      <c r="BK892" s="153"/>
      <c r="BL892" s="153"/>
      <c r="BM892" s="153"/>
      <c r="BN892" s="153"/>
      <c r="BO892" s="153"/>
      <c r="BP892" s="153"/>
      <c r="BQ892" s="153"/>
      <c r="BR892" s="153"/>
      <c r="BS892" s="153"/>
      <c r="BT892" s="153"/>
      <c r="BU892" s="153"/>
      <c r="BV892" s="153"/>
      <c r="BW892" s="153"/>
      <c r="BX892" s="153"/>
      <c r="BY892" s="153"/>
      <c r="BZ892" s="153"/>
      <c r="CA892" s="153"/>
      <c r="CB892" s="153"/>
      <c r="CC892" s="153"/>
      <c r="CD892" s="153"/>
      <c r="CE892" s="153"/>
      <c r="CF892" s="153"/>
      <c r="CG892" s="153"/>
      <c r="CH892" s="153"/>
      <c r="CI892" s="153"/>
      <c r="CJ892" s="153"/>
      <c r="CK892" s="153"/>
      <c r="CL892" s="153"/>
      <c r="CM892" s="153"/>
      <c r="CN892" s="153"/>
      <c r="CO892" s="153"/>
      <c r="CP892" s="153"/>
      <c r="CQ892" s="153"/>
      <c r="CR892" s="153"/>
      <c r="CS892" s="153"/>
      <c r="CT892" s="153"/>
      <c r="CU892" s="153"/>
      <c r="CV892" s="153"/>
      <c r="CW892" s="153"/>
      <c r="CX892" s="153"/>
      <c r="CY892" s="153"/>
      <c r="CZ892" s="153"/>
      <c r="DA892" s="153"/>
      <c r="DB892" s="153"/>
      <c r="DC892" s="153"/>
      <c r="DD892" s="153"/>
      <c r="DE892" s="153"/>
      <c r="DF892" s="153"/>
      <c r="DG892" s="153"/>
      <c r="DH892" s="153"/>
      <c r="DI892" s="153"/>
      <c r="DJ892" s="153"/>
      <c r="DK892" s="153"/>
      <c r="DL892" s="153"/>
      <c r="DM892" s="153"/>
      <c r="DN892" s="153"/>
      <c r="DO892" s="153"/>
      <c r="DP892" s="153"/>
      <c r="DQ892" s="153"/>
      <c r="DR892" s="153"/>
      <c r="DS892" s="153"/>
      <c r="DT892" s="153"/>
      <c r="DU892" s="153"/>
      <c r="DV892" s="153"/>
      <c r="DW892" s="153"/>
      <c r="DX892" s="153"/>
      <c r="DY892" s="153"/>
      <c r="DZ892" s="153"/>
      <c r="EA892" s="153"/>
      <c r="EB892" s="153"/>
      <c r="EC892" s="153"/>
      <c r="ED892" s="153"/>
      <c r="EE892" s="153"/>
      <c r="EF892" s="153"/>
      <c r="EG892" s="153"/>
      <c r="EH892" s="153"/>
      <c r="EI892" s="153"/>
      <c r="EJ892" s="153"/>
      <c r="EK892" s="153"/>
      <c r="EL892" s="153"/>
      <c r="EM892" s="153"/>
      <c r="EN892" s="153"/>
      <c r="EO892" s="153"/>
      <c r="EP892" s="153"/>
      <c r="EQ892" s="153"/>
      <c r="ER892" s="153"/>
      <c r="ES892" s="153"/>
      <c r="ET892" s="153"/>
      <c r="EU892" s="153"/>
      <c r="EV892" s="153"/>
      <c r="EW892" s="153"/>
      <c r="EX892" s="153"/>
      <c r="EY892" s="153"/>
      <c r="EZ892" s="153"/>
      <c r="FA892" s="153"/>
      <c r="FB892" s="153"/>
      <c r="FC892" s="153"/>
      <c r="FD892" s="153"/>
      <c r="FE892" s="153"/>
      <c r="FF892" s="153"/>
      <c r="FG892" s="153"/>
      <c r="FH892" s="153"/>
      <c r="FI892" s="153"/>
      <c r="FJ892" s="153"/>
      <c r="FK892" s="153"/>
      <c r="FL892" s="153"/>
      <c r="FM892" s="153"/>
      <c r="FN892" s="153"/>
      <c r="FO892" s="153"/>
      <c r="FP892" s="153"/>
      <c r="FQ892" s="153"/>
      <c r="FR892" s="153"/>
      <c r="FS892" s="153"/>
      <c r="FT892" s="153"/>
      <c r="FU892" s="153"/>
      <c r="FV892" s="153"/>
      <c r="FW892" s="153"/>
      <c r="FX892" s="153"/>
      <c r="FY892" s="153"/>
      <c r="FZ892" s="153"/>
      <c r="GA892" s="153"/>
      <c r="GB892" s="153"/>
      <c r="GC892" s="153"/>
      <c r="GD892" s="153"/>
      <c r="GE892" s="153"/>
      <c r="GF892" s="153"/>
      <c r="GG892" s="153"/>
      <c r="GH892" s="153"/>
      <c r="GI892" s="153"/>
      <c r="GJ892" s="153"/>
      <c r="GK892" s="153"/>
      <c r="GL892" s="153"/>
      <c r="GM892" s="153"/>
      <c r="GN892" s="153"/>
      <c r="GO892" s="153"/>
      <c r="GP892" s="153"/>
      <c r="GQ892" s="153"/>
      <c r="GR892" s="153"/>
      <c r="GS892" s="153"/>
      <c r="GT892" s="153"/>
      <c r="GU892" s="153"/>
      <c r="GV892" s="153"/>
      <c r="GW892" s="153"/>
      <c r="GX892" s="153"/>
      <c r="GY892" s="153"/>
      <c r="GZ892" s="153"/>
      <c r="HA892" s="153"/>
      <c r="HB892" s="153"/>
      <c r="HC892" s="153"/>
      <c r="HD892" s="153"/>
      <c r="HE892" s="153"/>
      <c r="HF892" s="153"/>
      <c r="HG892" s="153"/>
      <c r="HH892" s="153"/>
      <c r="HI892" s="153"/>
      <c r="HJ892" s="153"/>
      <c r="HK892" s="153"/>
      <c r="HL892" s="153"/>
      <c r="HM892" s="153"/>
      <c r="HN892" s="153"/>
      <c r="HO892" s="153"/>
      <c r="HP892" s="153"/>
      <c r="HQ892" s="153"/>
      <c r="HR892" s="153"/>
      <c r="HS892" s="153"/>
      <c r="HT892" s="153"/>
      <c r="HU892" s="153"/>
      <c r="HV892" s="153"/>
      <c r="HW892" s="153"/>
      <c r="HX892" s="153"/>
      <c r="HY892" s="153"/>
      <c r="HZ892" s="153"/>
      <c r="IA892" s="153"/>
      <c r="IB892" s="153"/>
      <c r="IC892" s="153"/>
      <c r="ID892" s="153"/>
      <c r="IE892" s="153"/>
      <c r="IF892" s="153"/>
      <c r="IG892" s="153"/>
      <c r="IH892" s="153"/>
      <c r="II892" s="153"/>
      <c r="IJ892" s="153"/>
      <c r="IK892" s="153"/>
      <c r="IL892" s="153"/>
      <c r="IM892" s="153"/>
      <c r="IN892" s="153"/>
      <c r="IO892" s="153"/>
      <c r="IP892" s="153"/>
      <c r="IQ892" s="153"/>
      <c r="IR892" s="153"/>
      <c r="IS892" s="153"/>
      <c r="IT892" s="153"/>
      <c r="IU892" s="153"/>
      <c r="IV892" s="153"/>
      <c r="IW892" s="153"/>
      <c r="IX892" s="153"/>
      <c r="IY892" s="153"/>
      <c r="IZ892" s="153"/>
      <c r="JA892" s="153"/>
      <c r="JB892" s="153"/>
      <c r="JC892" s="153"/>
      <c r="JD892" s="153"/>
      <c r="JE892" s="153"/>
      <c r="JF892" s="153"/>
      <c r="JG892" s="153"/>
      <c r="JH892" s="153"/>
      <c r="JI892" s="153"/>
      <c r="JJ892" s="153"/>
      <c r="JK892" s="153"/>
      <c r="JL892" s="153"/>
      <c r="JM892" s="153"/>
      <c r="JN892" s="153"/>
      <c r="JO892" s="153"/>
      <c r="JP892" s="153"/>
      <c r="JQ892" s="153"/>
      <c r="JR892" s="153"/>
      <c r="JS892" s="153"/>
      <c r="JT892" s="153"/>
      <c r="JU892" s="153"/>
      <c r="JV892" s="153"/>
      <c r="JW892" s="153"/>
      <c r="JX892" s="153"/>
      <c r="JY892" s="153"/>
      <c r="JZ892" s="153"/>
      <c r="KA892" s="153"/>
      <c r="KB892" s="153"/>
      <c r="KC892" s="153"/>
      <c r="KD892" s="153"/>
      <c r="KE892" s="153"/>
      <c r="KF892" s="153"/>
      <c r="KG892" s="153"/>
      <c r="KH892" s="153"/>
      <c r="KI892" s="153"/>
      <c r="KJ892" s="153"/>
      <c r="KK892" s="153"/>
      <c r="KL892" s="153"/>
      <c r="KM892" s="153"/>
      <c r="KN892" s="153"/>
      <c r="KO892" s="153"/>
      <c r="KP892" s="153"/>
      <c r="KQ892" s="153"/>
      <c r="KR892" s="153"/>
      <c r="KS892" s="153"/>
      <c r="KT892" s="153"/>
      <c r="KU892" s="153"/>
      <c r="KV892" s="153"/>
      <c r="KW892" s="153"/>
      <c r="KX892" s="153"/>
      <c r="KY892" s="153"/>
      <c r="KZ892" s="153"/>
      <c r="LA892" s="153"/>
      <c r="LB892" s="153"/>
      <c r="LC892" s="153"/>
    </row>
    <row r="893" spans="1:315" s="197" customFormat="1" ht="20.25" customHeight="1" x14ac:dyDescent="0.15">
      <c r="A893" s="312"/>
      <c r="B893" s="21" t="s">
        <v>155</v>
      </c>
      <c r="C893" s="78">
        <f t="shared" si="126"/>
        <v>10980</v>
      </c>
      <c r="D893" s="121">
        <v>585</v>
      </c>
      <c r="E893" s="121">
        <v>738</v>
      </c>
      <c r="F893" s="121">
        <v>921</v>
      </c>
      <c r="G893" s="121">
        <v>959</v>
      </c>
      <c r="H893" s="121">
        <v>1265</v>
      </c>
      <c r="I893" s="121">
        <v>771</v>
      </c>
      <c r="J893" s="121">
        <v>935</v>
      </c>
      <c r="K893" s="121">
        <v>866</v>
      </c>
      <c r="L893" s="121">
        <v>761</v>
      </c>
      <c r="M893" s="121">
        <v>985</v>
      </c>
      <c r="N893" s="121">
        <v>820</v>
      </c>
      <c r="O893" s="122">
        <v>1374</v>
      </c>
      <c r="P893" s="196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/>
      <c r="AG893" s="153"/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  <c r="BI893" s="153"/>
      <c r="BJ893" s="153"/>
      <c r="BK893" s="153"/>
      <c r="BL893" s="153"/>
      <c r="BM893" s="153"/>
      <c r="BN893" s="153"/>
      <c r="BO893" s="153"/>
      <c r="BP893" s="153"/>
      <c r="BQ893" s="153"/>
      <c r="BR893" s="153"/>
      <c r="BS893" s="153"/>
      <c r="BT893" s="153"/>
      <c r="BU893" s="153"/>
      <c r="BV893" s="153"/>
      <c r="BW893" s="153"/>
      <c r="BX893" s="153"/>
      <c r="BY893" s="153"/>
      <c r="BZ893" s="153"/>
      <c r="CA893" s="153"/>
      <c r="CB893" s="153"/>
      <c r="CC893" s="153"/>
      <c r="CD893" s="153"/>
      <c r="CE893" s="153"/>
      <c r="CF893" s="153"/>
      <c r="CG893" s="153"/>
      <c r="CH893" s="153"/>
      <c r="CI893" s="153"/>
      <c r="CJ893" s="153"/>
      <c r="CK893" s="153"/>
      <c r="CL893" s="153"/>
      <c r="CM893" s="153"/>
      <c r="CN893" s="153"/>
      <c r="CO893" s="153"/>
      <c r="CP893" s="153"/>
      <c r="CQ893" s="153"/>
      <c r="CR893" s="153"/>
      <c r="CS893" s="153"/>
      <c r="CT893" s="153"/>
      <c r="CU893" s="153"/>
      <c r="CV893" s="153"/>
      <c r="CW893" s="153"/>
      <c r="CX893" s="153"/>
      <c r="CY893" s="153"/>
      <c r="CZ893" s="153"/>
      <c r="DA893" s="153"/>
      <c r="DB893" s="153"/>
      <c r="DC893" s="153"/>
      <c r="DD893" s="153"/>
      <c r="DE893" s="153"/>
      <c r="DF893" s="153"/>
      <c r="DG893" s="153"/>
      <c r="DH893" s="153"/>
      <c r="DI893" s="153"/>
      <c r="DJ893" s="153"/>
      <c r="DK893" s="153"/>
      <c r="DL893" s="153"/>
      <c r="DM893" s="153"/>
      <c r="DN893" s="153"/>
      <c r="DO893" s="153"/>
      <c r="DP893" s="153"/>
      <c r="DQ893" s="153"/>
      <c r="DR893" s="153"/>
      <c r="DS893" s="153"/>
      <c r="DT893" s="153"/>
      <c r="DU893" s="153"/>
      <c r="DV893" s="153"/>
      <c r="DW893" s="153"/>
      <c r="DX893" s="153"/>
      <c r="DY893" s="153"/>
      <c r="DZ893" s="153"/>
      <c r="EA893" s="153"/>
      <c r="EB893" s="153"/>
      <c r="EC893" s="153"/>
      <c r="ED893" s="153"/>
      <c r="EE893" s="153"/>
      <c r="EF893" s="153"/>
      <c r="EG893" s="153"/>
      <c r="EH893" s="153"/>
      <c r="EI893" s="153"/>
      <c r="EJ893" s="153"/>
      <c r="EK893" s="153"/>
      <c r="EL893" s="153"/>
      <c r="EM893" s="153"/>
      <c r="EN893" s="153"/>
      <c r="EO893" s="153"/>
      <c r="EP893" s="153"/>
      <c r="EQ893" s="153"/>
      <c r="ER893" s="153"/>
      <c r="ES893" s="153"/>
      <c r="ET893" s="153"/>
      <c r="EU893" s="153"/>
      <c r="EV893" s="153"/>
      <c r="EW893" s="153"/>
      <c r="EX893" s="153"/>
      <c r="EY893" s="153"/>
      <c r="EZ893" s="153"/>
      <c r="FA893" s="153"/>
      <c r="FB893" s="153"/>
      <c r="FC893" s="153"/>
      <c r="FD893" s="153"/>
      <c r="FE893" s="153"/>
      <c r="FF893" s="153"/>
      <c r="FG893" s="153"/>
      <c r="FH893" s="153"/>
      <c r="FI893" s="153"/>
      <c r="FJ893" s="153"/>
      <c r="FK893" s="153"/>
      <c r="FL893" s="153"/>
      <c r="FM893" s="153"/>
      <c r="FN893" s="153"/>
      <c r="FO893" s="153"/>
      <c r="FP893" s="153"/>
      <c r="FQ893" s="153"/>
      <c r="FR893" s="153"/>
      <c r="FS893" s="153"/>
      <c r="FT893" s="153"/>
      <c r="FU893" s="153"/>
      <c r="FV893" s="153"/>
      <c r="FW893" s="153"/>
      <c r="FX893" s="153"/>
      <c r="FY893" s="153"/>
      <c r="FZ893" s="153"/>
      <c r="GA893" s="153"/>
      <c r="GB893" s="153"/>
      <c r="GC893" s="153"/>
      <c r="GD893" s="153"/>
      <c r="GE893" s="153"/>
      <c r="GF893" s="153"/>
      <c r="GG893" s="153"/>
      <c r="GH893" s="153"/>
      <c r="GI893" s="153"/>
      <c r="GJ893" s="153"/>
      <c r="GK893" s="153"/>
      <c r="GL893" s="153"/>
      <c r="GM893" s="153"/>
      <c r="GN893" s="153"/>
      <c r="GO893" s="153"/>
      <c r="GP893" s="153"/>
      <c r="GQ893" s="153"/>
      <c r="GR893" s="153"/>
      <c r="GS893" s="153"/>
      <c r="GT893" s="153"/>
      <c r="GU893" s="153"/>
      <c r="GV893" s="153"/>
      <c r="GW893" s="153"/>
      <c r="GX893" s="153"/>
      <c r="GY893" s="153"/>
      <c r="GZ893" s="153"/>
      <c r="HA893" s="153"/>
      <c r="HB893" s="153"/>
      <c r="HC893" s="153"/>
      <c r="HD893" s="153"/>
      <c r="HE893" s="153"/>
      <c r="HF893" s="153"/>
      <c r="HG893" s="153"/>
      <c r="HH893" s="153"/>
      <c r="HI893" s="153"/>
      <c r="HJ893" s="153"/>
      <c r="HK893" s="153"/>
      <c r="HL893" s="153"/>
      <c r="HM893" s="153"/>
      <c r="HN893" s="153"/>
      <c r="HO893" s="153"/>
      <c r="HP893" s="153"/>
      <c r="HQ893" s="153"/>
      <c r="HR893" s="153"/>
      <c r="HS893" s="153"/>
      <c r="HT893" s="153"/>
      <c r="HU893" s="153"/>
      <c r="HV893" s="153"/>
      <c r="HW893" s="153"/>
      <c r="HX893" s="153"/>
      <c r="HY893" s="153"/>
      <c r="HZ893" s="153"/>
      <c r="IA893" s="153"/>
      <c r="IB893" s="153"/>
      <c r="IC893" s="153"/>
      <c r="ID893" s="153"/>
      <c r="IE893" s="153"/>
      <c r="IF893" s="153"/>
      <c r="IG893" s="153"/>
      <c r="IH893" s="153"/>
      <c r="II893" s="153"/>
      <c r="IJ893" s="153"/>
      <c r="IK893" s="153"/>
      <c r="IL893" s="153"/>
      <c r="IM893" s="153"/>
      <c r="IN893" s="153"/>
      <c r="IO893" s="153"/>
      <c r="IP893" s="153"/>
      <c r="IQ893" s="153"/>
      <c r="IR893" s="153"/>
      <c r="IS893" s="153"/>
      <c r="IT893" s="153"/>
      <c r="IU893" s="153"/>
      <c r="IV893" s="153"/>
      <c r="IW893" s="153"/>
      <c r="IX893" s="153"/>
      <c r="IY893" s="153"/>
      <c r="IZ893" s="153"/>
      <c r="JA893" s="153"/>
      <c r="JB893" s="153"/>
      <c r="JC893" s="153"/>
      <c r="JD893" s="153"/>
      <c r="JE893" s="153"/>
      <c r="JF893" s="153"/>
      <c r="JG893" s="153"/>
      <c r="JH893" s="153"/>
      <c r="JI893" s="153"/>
      <c r="JJ893" s="153"/>
      <c r="JK893" s="153"/>
      <c r="JL893" s="153"/>
      <c r="JM893" s="153"/>
      <c r="JN893" s="153"/>
      <c r="JO893" s="153"/>
      <c r="JP893" s="153"/>
      <c r="JQ893" s="153"/>
      <c r="JR893" s="153"/>
      <c r="JS893" s="153"/>
      <c r="JT893" s="153"/>
      <c r="JU893" s="153"/>
      <c r="JV893" s="153"/>
      <c r="JW893" s="153"/>
      <c r="JX893" s="153"/>
      <c r="JY893" s="153"/>
      <c r="JZ893" s="153"/>
      <c r="KA893" s="153"/>
      <c r="KB893" s="153"/>
      <c r="KC893" s="153"/>
      <c r="KD893" s="153"/>
      <c r="KE893" s="153"/>
      <c r="KF893" s="153"/>
      <c r="KG893" s="153"/>
      <c r="KH893" s="153"/>
      <c r="KI893" s="153"/>
      <c r="KJ893" s="153"/>
      <c r="KK893" s="153"/>
      <c r="KL893" s="153"/>
      <c r="KM893" s="153"/>
      <c r="KN893" s="153"/>
      <c r="KO893" s="153"/>
      <c r="KP893" s="153"/>
      <c r="KQ893" s="153"/>
      <c r="KR893" s="153"/>
      <c r="KS893" s="153"/>
      <c r="KT893" s="153"/>
      <c r="KU893" s="153"/>
      <c r="KV893" s="153"/>
      <c r="KW893" s="153"/>
      <c r="KX893" s="153"/>
      <c r="KY893" s="153"/>
      <c r="KZ893" s="153"/>
      <c r="LA893" s="153"/>
      <c r="LB893" s="153"/>
      <c r="LC893" s="153"/>
    </row>
    <row r="894" spans="1:315" s="197" customFormat="1" ht="20.25" customHeight="1" x14ac:dyDescent="0.15">
      <c r="A894" s="312"/>
      <c r="B894" s="21" t="s">
        <v>161</v>
      </c>
      <c r="C894" s="78">
        <f t="shared" si="126"/>
        <v>10978</v>
      </c>
      <c r="D894" s="121">
        <v>777</v>
      </c>
      <c r="E894" s="121">
        <v>965</v>
      </c>
      <c r="F894" s="121">
        <v>926</v>
      </c>
      <c r="G894" s="121">
        <v>916</v>
      </c>
      <c r="H894" s="121">
        <v>1090</v>
      </c>
      <c r="I894" s="121">
        <v>833</v>
      </c>
      <c r="J894" s="121">
        <v>924</v>
      </c>
      <c r="K894" s="121">
        <v>988</v>
      </c>
      <c r="L894" s="121">
        <v>980</v>
      </c>
      <c r="M894" s="121">
        <v>804</v>
      </c>
      <c r="N894" s="121">
        <v>768</v>
      </c>
      <c r="O894" s="122">
        <v>1007</v>
      </c>
      <c r="P894" s="196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/>
      <c r="AG894" s="153"/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  <c r="BI894" s="153"/>
      <c r="BJ894" s="153"/>
      <c r="BK894" s="153"/>
      <c r="BL894" s="153"/>
      <c r="BM894" s="153"/>
      <c r="BN894" s="153"/>
      <c r="BO894" s="153"/>
      <c r="BP894" s="153"/>
      <c r="BQ894" s="153"/>
      <c r="BR894" s="153"/>
      <c r="BS894" s="153"/>
      <c r="BT894" s="153"/>
      <c r="BU894" s="153"/>
      <c r="BV894" s="153"/>
      <c r="BW894" s="153"/>
      <c r="BX894" s="153"/>
      <c r="BY894" s="153"/>
      <c r="BZ894" s="153"/>
      <c r="CA894" s="153"/>
      <c r="CB894" s="153"/>
      <c r="CC894" s="153"/>
      <c r="CD894" s="153"/>
      <c r="CE894" s="153"/>
      <c r="CF894" s="153"/>
      <c r="CG894" s="153"/>
      <c r="CH894" s="153"/>
      <c r="CI894" s="153"/>
      <c r="CJ894" s="153"/>
      <c r="CK894" s="153"/>
      <c r="CL894" s="153"/>
      <c r="CM894" s="153"/>
      <c r="CN894" s="153"/>
      <c r="CO894" s="153"/>
      <c r="CP894" s="153"/>
      <c r="CQ894" s="153"/>
      <c r="CR894" s="153"/>
      <c r="CS894" s="153"/>
      <c r="CT894" s="153"/>
      <c r="CU894" s="153"/>
      <c r="CV894" s="153"/>
      <c r="CW894" s="153"/>
      <c r="CX894" s="153"/>
      <c r="CY894" s="153"/>
      <c r="CZ894" s="153"/>
      <c r="DA894" s="153"/>
      <c r="DB894" s="153"/>
      <c r="DC894" s="153"/>
      <c r="DD894" s="153"/>
      <c r="DE894" s="153"/>
      <c r="DF894" s="153"/>
      <c r="DG894" s="153"/>
      <c r="DH894" s="153"/>
      <c r="DI894" s="153"/>
      <c r="DJ894" s="153"/>
      <c r="DK894" s="153"/>
      <c r="DL894" s="153"/>
      <c r="DM894" s="153"/>
      <c r="DN894" s="153"/>
      <c r="DO894" s="153"/>
      <c r="DP894" s="153"/>
      <c r="DQ894" s="153"/>
      <c r="DR894" s="153"/>
      <c r="DS894" s="153"/>
      <c r="DT894" s="153"/>
      <c r="DU894" s="153"/>
      <c r="DV894" s="153"/>
      <c r="DW894" s="153"/>
      <c r="DX894" s="153"/>
      <c r="DY894" s="153"/>
      <c r="DZ894" s="153"/>
      <c r="EA894" s="153"/>
      <c r="EB894" s="153"/>
      <c r="EC894" s="153"/>
      <c r="ED894" s="153"/>
      <c r="EE894" s="153"/>
      <c r="EF894" s="153"/>
      <c r="EG894" s="153"/>
      <c r="EH894" s="153"/>
      <c r="EI894" s="153"/>
      <c r="EJ894" s="153"/>
      <c r="EK894" s="153"/>
      <c r="EL894" s="153"/>
      <c r="EM894" s="153"/>
      <c r="EN894" s="153"/>
      <c r="EO894" s="153"/>
      <c r="EP894" s="153"/>
      <c r="EQ894" s="153"/>
      <c r="ER894" s="153"/>
      <c r="ES894" s="153"/>
      <c r="ET894" s="153"/>
      <c r="EU894" s="153"/>
      <c r="EV894" s="153"/>
      <c r="EW894" s="153"/>
      <c r="EX894" s="153"/>
      <c r="EY894" s="153"/>
      <c r="EZ894" s="153"/>
      <c r="FA894" s="153"/>
      <c r="FB894" s="153"/>
      <c r="FC894" s="153"/>
      <c r="FD894" s="153"/>
      <c r="FE894" s="153"/>
      <c r="FF894" s="153"/>
      <c r="FG894" s="153"/>
      <c r="FH894" s="153"/>
      <c r="FI894" s="153"/>
      <c r="FJ894" s="153"/>
      <c r="FK894" s="153"/>
      <c r="FL894" s="153"/>
      <c r="FM894" s="153"/>
      <c r="FN894" s="153"/>
      <c r="FO894" s="153"/>
      <c r="FP894" s="153"/>
      <c r="FQ894" s="153"/>
      <c r="FR894" s="153"/>
      <c r="FS894" s="153"/>
      <c r="FT894" s="153"/>
      <c r="FU894" s="153"/>
      <c r="FV894" s="153"/>
      <c r="FW894" s="153"/>
      <c r="FX894" s="153"/>
      <c r="FY894" s="153"/>
      <c r="FZ894" s="153"/>
      <c r="GA894" s="153"/>
      <c r="GB894" s="153"/>
      <c r="GC894" s="153"/>
      <c r="GD894" s="153"/>
      <c r="GE894" s="153"/>
      <c r="GF894" s="153"/>
      <c r="GG894" s="153"/>
      <c r="GH894" s="153"/>
      <c r="GI894" s="153"/>
      <c r="GJ894" s="153"/>
      <c r="GK894" s="153"/>
      <c r="GL894" s="153"/>
      <c r="GM894" s="153"/>
      <c r="GN894" s="153"/>
      <c r="GO894" s="153"/>
      <c r="GP894" s="153"/>
      <c r="GQ894" s="153"/>
      <c r="GR894" s="153"/>
      <c r="GS894" s="153"/>
      <c r="GT894" s="153"/>
      <c r="GU894" s="153"/>
      <c r="GV894" s="153"/>
      <c r="GW894" s="153"/>
      <c r="GX894" s="153"/>
      <c r="GY894" s="153"/>
      <c r="GZ894" s="153"/>
      <c r="HA894" s="153"/>
      <c r="HB894" s="153"/>
      <c r="HC894" s="153"/>
      <c r="HD894" s="153"/>
      <c r="HE894" s="153"/>
      <c r="HF894" s="153"/>
      <c r="HG894" s="153"/>
      <c r="HH894" s="153"/>
      <c r="HI894" s="153"/>
      <c r="HJ894" s="153"/>
      <c r="HK894" s="153"/>
      <c r="HL894" s="153"/>
      <c r="HM894" s="153"/>
      <c r="HN894" s="153"/>
      <c r="HO894" s="153"/>
      <c r="HP894" s="153"/>
      <c r="HQ894" s="153"/>
      <c r="HR894" s="153"/>
      <c r="HS894" s="153"/>
      <c r="HT894" s="153"/>
      <c r="HU894" s="153"/>
      <c r="HV894" s="153"/>
      <c r="HW894" s="153"/>
      <c r="HX894" s="153"/>
      <c r="HY894" s="153"/>
      <c r="HZ894" s="153"/>
      <c r="IA894" s="153"/>
      <c r="IB894" s="153"/>
      <c r="IC894" s="153"/>
      <c r="ID894" s="153"/>
      <c r="IE894" s="153"/>
      <c r="IF894" s="153"/>
      <c r="IG894" s="153"/>
      <c r="IH894" s="153"/>
      <c r="II894" s="153"/>
      <c r="IJ894" s="153"/>
      <c r="IK894" s="153"/>
      <c r="IL894" s="153"/>
      <c r="IM894" s="153"/>
      <c r="IN894" s="153"/>
      <c r="IO894" s="153"/>
      <c r="IP894" s="153"/>
      <c r="IQ894" s="153"/>
      <c r="IR894" s="153"/>
      <c r="IS894" s="153"/>
      <c r="IT894" s="153"/>
      <c r="IU894" s="153"/>
      <c r="IV894" s="153"/>
      <c r="IW894" s="153"/>
      <c r="IX894" s="153"/>
      <c r="IY894" s="153"/>
      <c r="IZ894" s="153"/>
      <c r="JA894" s="153"/>
      <c r="JB894" s="153"/>
      <c r="JC894" s="153"/>
      <c r="JD894" s="153"/>
      <c r="JE894" s="153"/>
      <c r="JF894" s="153"/>
      <c r="JG894" s="153"/>
      <c r="JH894" s="153"/>
      <c r="JI894" s="153"/>
      <c r="JJ894" s="153"/>
      <c r="JK894" s="153"/>
      <c r="JL894" s="153"/>
      <c r="JM894" s="153"/>
      <c r="JN894" s="153"/>
      <c r="JO894" s="153"/>
      <c r="JP894" s="153"/>
      <c r="JQ894" s="153"/>
      <c r="JR894" s="153"/>
      <c r="JS894" s="153"/>
      <c r="JT894" s="153"/>
      <c r="JU894" s="153"/>
      <c r="JV894" s="153"/>
      <c r="JW894" s="153"/>
      <c r="JX894" s="153"/>
      <c r="JY894" s="153"/>
      <c r="JZ894" s="153"/>
      <c r="KA894" s="153"/>
      <c r="KB894" s="153"/>
      <c r="KC894" s="153"/>
      <c r="KD894" s="153"/>
      <c r="KE894" s="153"/>
      <c r="KF894" s="153"/>
      <c r="KG894" s="153"/>
      <c r="KH894" s="153"/>
      <c r="KI894" s="153"/>
      <c r="KJ894" s="153"/>
      <c r="KK894" s="153"/>
      <c r="KL894" s="153"/>
      <c r="KM894" s="153"/>
      <c r="KN894" s="153"/>
      <c r="KO894" s="153"/>
      <c r="KP894" s="153"/>
      <c r="KQ894" s="153"/>
      <c r="KR894" s="153"/>
      <c r="KS894" s="153"/>
      <c r="KT894" s="153"/>
      <c r="KU894" s="153"/>
      <c r="KV894" s="153"/>
      <c r="KW894" s="153"/>
      <c r="KX894" s="153"/>
      <c r="KY894" s="153"/>
      <c r="KZ894" s="153"/>
      <c r="LA894" s="153"/>
      <c r="LB894" s="153"/>
      <c r="LC894" s="153"/>
    </row>
    <row r="895" spans="1:315" s="197" customFormat="1" ht="20.25" customHeight="1" x14ac:dyDescent="0.15">
      <c r="A895" s="312"/>
      <c r="B895" s="21" t="s">
        <v>186</v>
      </c>
      <c r="C895" s="78">
        <f t="shared" si="126"/>
        <v>15398</v>
      </c>
      <c r="D895" s="230">
        <v>726</v>
      </c>
      <c r="E895" s="230">
        <v>1744</v>
      </c>
      <c r="F895" s="230">
        <v>1310</v>
      </c>
      <c r="G895" s="230">
        <v>995</v>
      </c>
      <c r="H895" s="230">
        <v>1279</v>
      </c>
      <c r="I895" s="230">
        <v>965</v>
      </c>
      <c r="J895" s="230">
        <v>1765</v>
      </c>
      <c r="K895" s="230">
        <v>1793</v>
      </c>
      <c r="L895" s="230">
        <v>1149</v>
      </c>
      <c r="M895" s="230">
        <v>1167</v>
      </c>
      <c r="N895" s="230">
        <v>1391</v>
      </c>
      <c r="O895" s="231">
        <v>1114</v>
      </c>
      <c r="P895" s="196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/>
      <c r="AG895" s="153"/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  <c r="BI895" s="153"/>
      <c r="BJ895" s="153"/>
      <c r="BK895" s="153"/>
      <c r="BL895" s="153"/>
      <c r="BM895" s="153"/>
      <c r="BN895" s="153"/>
      <c r="BO895" s="153"/>
      <c r="BP895" s="153"/>
      <c r="BQ895" s="153"/>
      <c r="BR895" s="153"/>
      <c r="BS895" s="153"/>
      <c r="BT895" s="153"/>
      <c r="BU895" s="153"/>
      <c r="BV895" s="153"/>
      <c r="BW895" s="153"/>
      <c r="BX895" s="153"/>
      <c r="BY895" s="153"/>
      <c r="BZ895" s="153"/>
      <c r="CA895" s="153"/>
      <c r="CB895" s="153"/>
      <c r="CC895" s="153"/>
      <c r="CD895" s="153"/>
      <c r="CE895" s="153"/>
      <c r="CF895" s="153"/>
      <c r="CG895" s="153"/>
      <c r="CH895" s="153"/>
      <c r="CI895" s="153"/>
      <c r="CJ895" s="153"/>
      <c r="CK895" s="153"/>
      <c r="CL895" s="153"/>
      <c r="CM895" s="153"/>
      <c r="CN895" s="153"/>
      <c r="CO895" s="153"/>
      <c r="CP895" s="153"/>
      <c r="CQ895" s="153"/>
      <c r="CR895" s="153"/>
      <c r="CS895" s="153"/>
      <c r="CT895" s="153"/>
      <c r="CU895" s="153"/>
      <c r="CV895" s="153"/>
      <c r="CW895" s="153"/>
      <c r="CX895" s="153"/>
      <c r="CY895" s="153"/>
      <c r="CZ895" s="153"/>
      <c r="DA895" s="153"/>
      <c r="DB895" s="153"/>
      <c r="DC895" s="153"/>
      <c r="DD895" s="153"/>
      <c r="DE895" s="153"/>
      <c r="DF895" s="153"/>
      <c r="DG895" s="153"/>
      <c r="DH895" s="153"/>
      <c r="DI895" s="153"/>
      <c r="DJ895" s="153"/>
      <c r="DK895" s="153"/>
      <c r="DL895" s="153"/>
      <c r="DM895" s="153"/>
      <c r="DN895" s="153"/>
      <c r="DO895" s="153"/>
      <c r="DP895" s="153"/>
      <c r="DQ895" s="153"/>
      <c r="DR895" s="153"/>
      <c r="DS895" s="153"/>
      <c r="DT895" s="153"/>
      <c r="DU895" s="153"/>
      <c r="DV895" s="153"/>
      <c r="DW895" s="153"/>
      <c r="DX895" s="153"/>
      <c r="DY895" s="153"/>
      <c r="DZ895" s="153"/>
      <c r="EA895" s="153"/>
      <c r="EB895" s="153"/>
      <c r="EC895" s="153"/>
      <c r="ED895" s="153"/>
      <c r="EE895" s="153"/>
      <c r="EF895" s="153"/>
      <c r="EG895" s="153"/>
      <c r="EH895" s="153"/>
      <c r="EI895" s="153"/>
      <c r="EJ895" s="153"/>
      <c r="EK895" s="153"/>
      <c r="EL895" s="153"/>
      <c r="EM895" s="153"/>
      <c r="EN895" s="153"/>
      <c r="EO895" s="153"/>
      <c r="EP895" s="153"/>
      <c r="EQ895" s="153"/>
      <c r="ER895" s="153"/>
      <c r="ES895" s="153"/>
      <c r="ET895" s="153"/>
      <c r="EU895" s="153"/>
      <c r="EV895" s="153"/>
      <c r="EW895" s="153"/>
      <c r="EX895" s="153"/>
      <c r="EY895" s="153"/>
      <c r="EZ895" s="153"/>
      <c r="FA895" s="153"/>
      <c r="FB895" s="153"/>
      <c r="FC895" s="153"/>
      <c r="FD895" s="153"/>
      <c r="FE895" s="153"/>
      <c r="FF895" s="153"/>
      <c r="FG895" s="153"/>
      <c r="FH895" s="153"/>
      <c r="FI895" s="153"/>
      <c r="FJ895" s="153"/>
      <c r="FK895" s="153"/>
      <c r="FL895" s="153"/>
      <c r="FM895" s="153"/>
      <c r="FN895" s="153"/>
      <c r="FO895" s="153"/>
      <c r="FP895" s="153"/>
      <c r="FQ895" s="153"/>
      <c r="FR895" s="153"/>
      <c r="FS895" s="153"/>
      <c r="FT895" s="153"/>
      <c r="FU895" s="153"/>
      <c r="FV895" s="153"/>
      <c r="FW895" s="153"/>
      <c r="FX895" s="153"/>
      <c r="FY895" s="153"/>
      <c r="FZ895" s="153"/>
      <c r="GA895" s="153"/>
      <c r="GB895" s="153"/>
      <c r="GC895" s="153"/>
      <c r="GD895" s="153"/>
      <c r="GE895" s="153"/>
      <c r="GF895" s="153"/>
      <c r="GG895" s="153"/>
      <c r="GH895" s="153"/>
      <c r="GI895" s="153"/>
      <c r="GJ895" s="153"/>
      <c r="GK895" s="153"/>
      <c r="GL895" s="153"/>
      <c r="GM895" s="153"/>
      <c r="GN895" s="153"/>
      <c r="GO895" s="153"/>
      <c r="GP895" s="153"/>
      <c r="GQ895" s="153"/>
      <c r="GR895" s="153"/>
      <c r="GS895" s="153"/>
      <c r="GT895" s="153"/>
      <c r="GU895" s="153"/>
      <c r="GV895" s="153"/>
      <c r="GW895" s="153"/>
      <c r="GX895" s="153"/>
      <c r="GY895" s="153"/>
      <c r="GZ895" s="153"/>
      <c r="HA895" s="153"/>
      <c r="HB895" s="153"/>
      <c r="HC895" s="153"/>
      <c r="HD895" s="153"/>
      <c r="HE895" s="153"/>
      <c r="HF895" s="153"/>
      <c r="HG895" s="153"/>
      <c r="HH895" s="153"/>
      <c r="HI895" s="153"/>
      <c r="HJ895" s="153"/>
      <c r="HK895" s="153"/>
      <c r="HL895" s="153"/>
      <c r="HM895" s="153"/>
      <c r="HN895" s="153"/>
      <c r="HO895" s="153"/>
      <c r="HP895" s="153"/>
      <c r="HQ895" s="153"/>
      <c r="HR895" s="153"/>
      <c r="HS895" s="153"/>
      <c r="HT895" s="153"/>
      <c r="HU895" s="153"/>
      <c r="HV895" s="153"/>
      <c r="HW895" s="153"/>
      <c r="HX895" s="153"/>
      <c r="HY895" s="153"/>
      <c r="HZ895" s="153"/>
      <c r="IA895" s="153"/>
      <c r="IB895" s="153"/>
      <c r="IC895" s="153"/>
      <c r="ID895" s="153"/>
      <c r="IE895" s="153"/>
      <c r="IF895" s="153"/>
      <c r="IG895" s="153"/>
      <c r="IH895" s="153"/>
      <c r="II895" s="153"/>
      <c r="IJ895" s="153"/>
      <c r="IK895" s="153"/>
      <c r="IL895" s="153"/>
      <c r="IM895" s="153"/>
      <c r="IN895" s="153"/>
      <c r="IO895" s="153"/>
      <c r="IP895" s="153"/>
      <c r="IQ895" s="153"/>
      <c r="IR895" s="153"/>
      <c r="IS895" s="153"/>
      <c r="IT895" s="153"/>
      <c r="IU895" s="153"/>
      <c r="IV895" s="153"/>
      <c r="IW895" s="153"/>
      <c r="IX895" s="153"/>
      <c r="IY895" s="153"/>
      <c r="IZ895" s="153"/>
      <c r="JA895" s="153"/>
      <c r="JB895" s="153"/>
      <c r="JC895" s="153"/>
      <c r="JD895" s="153"/>
      <c r="JE895" s="153"/>
      <c r="JF895" s="153"/>
      <c r="JG895" s="153"/>
      <c r="JH895" s="153"/>
      <c r="JI895" s="153"/>
      <c r="JJ895" s="153"/>
      <c r="JK895" s="153"/>
      <c r="JL895" s="153"/>
      <c r="JM895" s="153"/>
      <c r="JN895" s="153"/>
      <c r="JO895" s="153"/>
      <c r="JP895" s="153"/>
      <c r="JQ895" s="153"/>
      <c r="JR895" s="153"/>
      <c r="JS895" s="153"/>
      <c r="JT895" s="153"/>
      <c r="JU895" s="153"/>
      <c r="JV895" s="153"/>
      <c r="JW895" s="153"/>
      <c r="JX895" s="153"/>
      <c r="JY895" s="153"/>
      <c r="JZ895" s="153"/>
      <c r="KA895" s="153"/>
      <c r="KB895" s="153"/>
      <c r="KC895" s="153"/>
      <c r="KD895" s="153"/>
      <c r="KE895" s="153"/>
      <c r="KF895" s="153"/>
      <c r="KG895" s="153"/>
      <c r="KH895" s="153"/>
      <c r="KI895" s="153"/>
      <c r="KJ895" s="153"/>
      <c r="KK895" s="153"/>
      <c r="KL895" s="153"/>
      <c r="KM895" s="153"/>
      <c r="KN895" s="153"/>
      <c r="KO895" s="153"/>
      <c r="KP895" s="153"/>
      <c r="KQ895" s="153"/>
      <c r="KR895" s="153"/>
      <c r="KS895" s="153"/>
      <c r="KT895" s="153"/>
      <c r="KU895" s="153"/>
      <c r="KV895" s="153"/>
      <c r="KW895" s="153"/>
      <c r="KX895" s="153"/>
      <c r="KY895" s="153"/>
      <c r="KZ895" s="153"/>
      <c r="LA895" s="153"/>
      <c r="LB895" s="153"/>
      <c r="LC895" s="153"/>
    </row>
    <row r="896" spans="1:315" s="197" customFormat="1" ht="20.25" customHeight="1" x14ac:dyDescent="0.15">
      <c r="A896" s="312"/>
      <c r="B896" s="21" t="s">
        <v>187</v>
      </c>
      <c r="C896" s="78">
        <f t="shared" si="126"/>
        <v>14062</v>
      </c>
      <c r="D896" s="280">
        <v>946</v>
      </c>
      <c r="E896" s="280">
        <v>1184</v>
      </c>
      <c r="F896" s="280">
        <v>1159</v>
      </c>
      <c r="G896" s="280">
        <v>1213</v>
      </c>
      <c r="H896" s="280">
        <v>1557</v>
      </c>
      <c r="I896" s="280">
        <v>1217</v>
      </c>
      <c r="J896" s="280">
        <v>1551</v>
      </c>
      <c r="K896" s="280">
        <v>1391</v>
      </c>
      <c r="L896" s="280">
        <v>993</v>
      </c>
      <c r="M896" s="280">
        <v>845</v>
      </c>
      <c r="N896" s="280">
        <v>1083</v>
      </c>
      <c r="O896" s="287">
        <v>923</v>
      </c>
      <c r="P896" s="196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/>
      <c r="AG896" s="153"/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  <c r="BI896" s="153"/>
      <c r="BJ896" s="153"/>
      <c r="BK896" s="153"/>
      <c r="BL896" s="153"/>
      <c r="BM896" s="153"/>
      <c r="BN896" s="153"/>
      <c r="BO896" s="153"/>
      <c r="BP896" s="153"/>
      <c r="BQ896" s="153"/>
      <c r="BR896" s="153"/>
      <c r="BS896" s="153"/>
      <c r="BT896" s="153"/>
      <c r="BU896" s="153"/>
      <c r="BV896" s="153"/>
      <c r="BW896" s="153"/>
      <c r="BX896" s="153"/>
      <c r="BY896" s="153"/>
      <c r="BZ896" s="153"/>
      <c r="CA896" s="153"/>
      <c r="CB896" s="153"/>
      <c r="CC896" s="153"/>
      <c r="CD896" s="153"/>
      <c r="CE896" s="153"/>
      <c r="CF896" s="153"/>
      <c r="CG896" s="153"/>
      <c r="CH896" s="153"/>
      <c r="CI896" s="153"/>
      <c r="CJ896" s="153"/>
      <c r="CK896" s="153"/>
      <c r="CL896" s="153"/>
      <c r="CM896" s="153"/>
      <c r="CN896" s="153"/>
      <c r="CO896" s="153"/>
      <c r="CP896" s="153"/>
      <c r="CQ896" s="153"/>
      <c r="CR896" s="153"/>
      <c r="CS896" s="153"/>
      <c r="CT896" s="153"/>
      <c r="CU896" s="153"/>
      <c r="CV896" s="153"/>
      <c r="CW896" s="153"/>
      <c r="CX896" s="153"/>
      <c r="CY896" s="153"/>
      <c r="CZ896" s="153"/>
      <c r="DA896" s="153"/>
      <c r="DB896" s="153"/>
      <c r="DC896" s="153"/>
      <c r="DD896" s="153"/>
      <c r="DE896" s="153"/>
      <c r="DF896" s="153"/>
      <c r="DG896" s="153"/>
      <c r="DH896" s="153"/>
      <c r="DI896" s="153"/>
      <c r="DJ896" s="153"/>
      <c r="DK896" s="153"/>
      <c r="DL896" s="153"/>
      <c r="DM896" s="153"/>
      <c r="DN896" s="153"/>
      <c r="DO896" s="153"/>
      <c r="DP896" s="153"/>
      <c r="DQ896" s="153"/>
      <c r="DR896" s="153"/>
      <c r="DS896" s="153"/>
      <c r="DT896" s="153"/>
      <c r="DU896" s="153"/>
      <c r="DV896" s="153"/>
      <c r="DW896" s="153"/>
      <c r="DX896" s="153"/>
      <c r="DY896" s="153"/>
      <c r="DZ896" s="153"/>
      <c r="EA896" s="153"/>
      <c r="EB896" s="153"/>
      <c r="EC896" s="153"/>
      <c r="ED896" s="153"/>
      <c r="EE896" s="153"/>
      <c r="EF896" s="153"/>
      <c r="EG896" s="153"/>
      <c r="EH896" s="153"/>
      <c r="EI896" s="153"/>
      <c r="EJ896" s="153"/>
      <c r="EK896" s="153"/>
      <c r="EL896" s="153"/>
      <c r="EM896" s="153"/>
      <c r="EN896" s="153"/>
      <c r="EO896" s="153"/>
      <c r="EP896" s="153"/>
      <c r="EQ896" s="153"/>
      <c r="ER896" s="153"/>
      <c r="ES896" s="153"/>
      <c r="ET896" s="153"/>
      <c r="EU896" s="153"/>
      <c r="EV896" s="153"/>
      <c r="EW896" s="153"/>
      <c r="EX896" s="153"/>
      <c r="EY896" s="153"/>
      <c r="EZ896" s="153"/>
      <c r="FA896" s="153"/>
      <c r="FB896" s="153"/>
      <c r="FC896" s="153"/>
      <c r="FD896" s="153"/>
      <c r="FE896" s="153"/>
      <c r="FF896" s="153"/>
      <c r="FG896" s="153"/>
      <c r="FH896" s="153"/>
      <c r="FI896" s="153"/>
      <c r="FJ896" s="153"/>
      <c r="FK896" s="153"/>
      <c r="FL896" s="153"/>
      <c r="FM896" s="153"/>
      <c r="FN896" s="153"/>
      <c r="FO896" s="153"/>
      <c r="FP896" s="153"/>
      <c r="FQ896" s="153"/>
      <c r="FR896" s="153"/>
      <c r="FS896" s="153"/>
      <c r="FT896" s="153"/>
      <c r="FU896" s="153"/>
      <c r="FV896" s="153"/>
      <c r="FW896" s="153"/>
      <c r="FX896" s="153"/>
      <c r="FY896" s="153"/>
      <c r="FZ896" s="153"/>
      <c r="GA896" s="153"/>
      <c r="GB896" s="153"/>
      <c r="GC896" s="153"/>
      <c r="GD896" s="153"/>
      <c r="GE896" s="153"/>
      <c r="GF896" s="153"/>
      <c r="GG896" s="153"/>
      <c r="GH896" s="153"/>
      <c r="GI896" s="153"/>
      <c r="GJ896" s="153"/>
      <c r="GK896" s="153"/>
      <c r="GL896" s="153"/>
      <c r="GM896" s="153"/>
      <c r="GN896" s="153"/>
      <c r="GO896" s="153"/>
      <c r="GP896" s="153"/>
      <c r="GQ896" s="153"/>
      <c r="GR896" s="153"/>
      <c r="GS896" s="153"/>
      <c r="GT896" s="153"/>
      <c r="GU896" s="153"/>
      <c r="GV896" s="153"/>
      <c r="GW896" s="153"/>
      <c r="GX896" s="153"/>
      <c r="GY896" s="153"/>
      <c r="GZ896" s="153"/>
      <c r="HA896" s="153"/>
      <c r="HB896" s="153"/>
      <c r="HC896" s="153"/>
      <c r="HD896" s="153"/>
      <c r="HE896" s="153"/>
      <c r="HF896" s="153"/>
      <c r="HG896" s="153"/>
      <c r="HH896" s="153"/>
      <c r="HI896" s="153"/>
      <c r="HJ896" s="153"/>
      <c r="HK896" s="153"/>
      <c r="HL896" s="153"/>
      <c r="HM896" s="153"/>
      <c r="HN896" s="153"/>
      <c r="HO896" s="153"/>
      <c r="HP896" s="153"/>
      <c r="HQ896" s="153"/>
      <c r="HR896" s="153"/>
      <c r="HS896" s="153"/>
      <c r="HT896" s="153"/>
      <c r="HU896" s="153"/>
      <c r="HV896" s="153"/>
      <c r="HW896" s="153"/>
      <c r="HX896" s="153"/>
      <c r="HY896" s="153"/>
      <c r="HZ896" s="153"/>
      <c r="IA896" s="153"/>
      <c r="IB896" s="153"/>
      <c r="IC896" s="153"/>
      <c r="ID896" s="153"/>
      <c r="IE896" s="153"/>
      <c r="IF896" s="153"/>
      <c r="IG896" s="153"/>
      <c r="IH896" s="153"/>
      <c r="II896" s="153"/>
      <c r="IJ896" s="153"/>
      <c r="IK896" s="153"/>
      <c r="IL896" s="153"/>
      <c r="IM896" s="153"/>
      <c r="IN896" s="153"/>
      <c r="IO896" s="153"/>
      <c r="IP896" s="153"/>
      <c r="IQ896" s="153"/>
      <c r="IR896" s="153"/>
      <c r="IS896" s="153"/>
      <c r="IT896" s="153"/>
      <c r="IU896" s="153"/>
      <c r="IV896" s="153"/>
      <c r="IW896" s="153"/>
      <c r="IX896" s="153"/>
      <c r="IY896" s="153"/>
      <c r="IZ896" s="153"/>
      <c r="JA896" s="153"/>
      <c r="JB896" s="153"/>
      <c r="JC896" s="153"/>
      <c r="JD896" s="153"/>
      <c r="JE896" s="153"/>
      <c r="JF896" s="153"/>
      <c r="JG896" s="153"/>
      <c r="JH896" s="153"/>
      <c r="JI896" s="153"/>
      <c r="JJ896" s="153"/>
      <c r="JK896" s="153"/>
      <c r="JL896" s="153"/>
      <c r="JM896" s="153"/>
      <c r="JN896" s="153"/>
      <c r="JO896" s="153"/>
      <c r="JP896" s="153"/>
      <c r="JQ896" s="153"/>
      <c r="JR896" s="153"/>
      <c r="JS896" s="153"/>
      <c r="JT896" s="153"/>
      <c r="JU896" s="153"/>
      <c r="JV896" s="153"/>
      <c r="JW896" s="153"/>
      <c r="JX896" s="153"/>
      <c r="JY896" s="153"/>
      <c r="JZ896" s="153"/>
      <c r="KA896" s="153"/>
      <c r="KB896" s="153"/>
      <c r="KC896" s="153"/>
      <c r="KD896" s="153"/>
      <c r="KE896" s="153"/>
      <c r="KF896" s="153"/>
      <c r="KG896" s="153"/>
      <c r="KH896" s="153"/>
      <c r="KI896" s="153"/>
      <c r="KJ896" s="153"/>
      <c r="KK896" s="153"/>
      <c r="KL896" s="153"/>
      <c r="KM896" s="153"/>
      <c r="KN896" s="153"/>
      <c r="KO896" s="153"/>
      <c r="KP896" s="153"/>
      <c r="KQ896" s="153"/>
      <c r="KR896" s="153"/>
      <c r="KS896" s="153"/>
      <c r="KT896" s="153"/>
      <c r="KU896" s="153"/>
      <c r="KV896" s="153"/>
      <c r="KW896" s="153"/>
      <c r="KX896" s="153"/>
      <c r="KY896" s="153"/>
      <c r="KZ896" s="153"/>
      <c r="LA896" s="153"/>
      <c r="LB896" s="153"/>
      <c r="LC896" s="153"/>
    </row>
    <row r="897" spans="1:315" s="198" customFormat="1" ht="20.25" customHeight="1" thickBot="1" x14ac:dyDescent="0.2">
      <c r="A897" s="313"/>
      <c r="B897" s="9" t="s">
        <v>116</v>
      </c>
      <c r="C897" s="12">
        <f>C896/C895</f>
        <v>0.91323548512793873</v>
      </c>
      <c r="D897" s="12">
        <f t="shared" ref="D897:O897" si="127">D896/D895</f>
        <v>1.303030303030303</v>
      </c>
      <c r="E897" s="12">
        <f t="shared" si="127"/>
        <v>0.67889908256880738</v>
      </c>
      <c r="F897" s="12">
        <f t="shared" si="127"/>
        <v>0.88473282442748091</v>
      </c>
      <c r="G897" s="12">
        <f t="shared" si="127"/>
        <v>1.2190954773869347</v>
      </c>
      <c r="H897" s="12">
        <f t="shared" si="127"/>
        <v>1.2173573103987489</v>
      </c>
      <c r="I897" s="12">
        <f t="shared" si="127"/>
        <v>1.2611398963730569</v>
      </c>
      <c r="J897" s="12">
        <f t="shared" si="127"/>
        <v>0.87875354107648729</v>
      </c>
      <c r="K897" s="12">
        <f t="shared" si="127"/>
        <v>0.77579475738984938</v>
      </c>
      <c r="L897" s="12">
        <f t="shared" si="127"/>
        <v>0.86422976501305482</v>
      </c>
      <c r="M897" s="12">
        <f t="shared" si="127"/>
        <v>0.72407883461868039</v>
      </c>
      <c r="N897" s="12">
        <f t="shared" si="127"/>
        <v>0.77857656362329264</v>
      </c>
      <c r="O897" s="13">
        <f t="shared" si="127"/>
        <v>0.8285457809694794</v>
      </c>
      <c r="P897" s="196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  <c r="AC897" s="153"/>
      <c r="AD897" s="153"/>
      <c r="AE897" s="153"/>
      <c r="AF897" s="153"/>
      <c r="AG897" s="153"/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  <c r="BE897" s="153"/>
      <c r="BF897" s="153"/>
      <c r="BG897" s="153"/>
      <c r="BH897" s="153"/>
      <c r="BI897" s="153"/>
      <c r="BJ897" s="153"/>
      <c r="BK897" s="153"/>
      <c r="BL897" s="153"/>
      <c r="BM897" s="153"/>
      <c r="BN897" s="153"/>
      <c r="BO897" s="153"/>
      <c r="BP897" s="153"/>
      <c r="BQ897" s="153"/>
      <c r="BR897" s="153"/>
      <c r="BS897" s="153"/>
      <c r="BT897" s="153"/>
      <c r="BU897" s="153"/>
      <c r="BV897" s="153"/>
      <c r="BW897" s="153"/>
      <c r="BX897" s="153"/>
      <c r="BY897" s="153"/>
      <c r="BZ897" s="153"/>
      <c r="CA897" s="153"/>
      <c r="CB897" s="153"/>
      <c r="CC897" s="153"/>
      <c r="CD897" s="153"/>
      <c r="CE897" s="153"/>
      <c r="CF897" s="153"/>
      <c r="CG897" s="153"/>
      <c r="CH897" s="153"/>
      <c r="CI897" s="153"/>
      <c r="CJ897" s="153"/>
      <c r="CK897" s="153"/>
      <c r="CL897" s="153"/>
      <c r="CM897" s="153"/>
      <c r="CN897" s="153"/>
      <c r="CO897" s="153"/>
      <c r="CP897" s="153"/>
      <c r="CQ897" s="153"/>
      <c r="CR897" s="153"/>
      <c r="CS897" s="153"/>
      <c r="CT897" s="153"/>
      <c r="CU897" s="153"/>
      <c r="CV897" s="153"/>
      <c r="CW897" s="153"/>
      <c r="CX897" s="153"/>
      <c r="CY897" s="153"/>
      <c r="CZ897" s="153"/>
      <c r="DA897" s="153"/>
      <c r="DB897" s="153"/>
      <c r="DC897" s="153"/>
      <c r="DD897" s="153"/>
      <c r="DE897" s="153"/>
      <c r="DF897" s="153"/>
      <c r="DG897" s="153"/>
      <c r="DH897" s="153"/>
      <c r="DI897" s="153"/>
      <c r="DJ897" s="153"/>
      <c r="DK897" s="153"/>
      <c r="DL897" s="153"/>
      <c r="DM897" s="153"/>
      <c r="DN897" s="153"/>
      <c r="DO897" s="153"/>
      <c r="DP897" s="153"/>
      <c r="DQ897" s="153"/>
      <c r="DR897" s="153"/>
      <c r="DS897" s="153"/>
      <c r="DT897" s="153"/>
      <c r="DU897" s="153"/>
      <c r="DV897" s="153"/>
      <c r="DW897" s="153"/>
      <c r="DX897" s="153"/>
      <c r="DY897" s="153"/>
      <c r="DZ897" s="153"/>
      <c r="EA897" s="153"/>
      <c r="EB897" s="153"/>
      <c r="EC897" s="153"/>
      <c r="ED897" s="153"/>
      <c r="EE897" s="153"/>
      <c r="EF897" s="153"/>
      <c r="EG897" s="153"/>
      <c r="EH897" s="153"/>
      <c r="EI897" s="153"/>
      <c r="EJ897" s="153"/>
      <c r="EK897" s="153"/>
      <c r="EL897" s="153"/>
      <c r="EM897" s="153"/>
      <c r="EN897" s="153"/>
      <c r="EO897" s="153"/>
      <c r="EP897" s="153"/>
      <c r="EQ897" s="153"/>
      <c r="ER897" s="153"/>
      <c r="ES897" s="153"/>
      <c r="ET897" s="153"/>
      <c r="EU897" s="153"/>
      <c r="EV897" s="153"/>
      <c r="EW897" s="153"/>
      <c r="EX897" s="153"/>
      <c r="EY897" s="153"/>
      <c r="EZ897" s="153"/>
      <c r="FA897" s="153"/>
      <c r="FB897" s="153"/>
      <c r="FC897" s="153"/>
      <c r="FD897" s="153"/>
      <c r="FE897" s="153"/>
      <c r="FF897" s="153"/>
      <c r="FG897" s="153"/>
      <c r="FH897" s="153"/>
      <c r="FI897" s="153"/>
      <c r="FJ897" s="153"/>
      <c r="FK897" s="153"/>
      <c r="FL897" s="153"/>
      <c r="FM897" s="153"/>
      <c r="FN897" s="153"/>
      <c r="FO897" s="153"/>
      <c r="FP897" s="153"/>
      <c r="FQ897" s="153"/>
      <c r="FR897" s="153"/>
      <c r="FS897" s="153"/>
      <c r="FT897" s="153"/>
      <c r="FU897" s="153"/>
      <c r="FV897" s="153"/>
      <c r="FW897" s="153"/>
      <c r="FX897" s="153"/>
      <c r="FY897" s="153"/>
      <c r="FZ897" s="153"/>
      <c r="GA897" s="153"/>
      <c r="GB897" s="153"/>
      <c r="GC897" s="153"/>
      <c r="GD897" s="153"/>
      <c r="GE897" s="153"/>
      <c r="GF897" s="153"/>
      <c r="GG897" s="153"/>
      <c r="GH897" s="153"/>
      <c r="GI897" s="153"/>
      <c r="GJ897" s="153"/>
      <c r="GK897" s="153"/>
      <c r="GL897" s="153"/>
      <c r="GM897" s="153"/>
      <c r="GN897" s="153"/>
      <c r="GO897" s="153"/>
      <c r="GP897" s="153"/>
      <c r="GQ897" s="153"/>
      <c r="GR897" s="153"/>
      <c r="GS897" s="153"/>
      <c r="GT897" s="153"/>
      <c r="GU897" s="153"/>
      <c r="GV897" s="153"/>
      <c r="GW897" s="153"/>
      <c r="GX897" s="153"/>
      <c r="GY897" s="153"/>
      <c r="GZ897" s="153"/>
      <c r="HA897" s="153"/>
      <c r="HB897" s="153"/>
      <c r="HC897" s="153"/>
      <c r="HD897" s="153"/>
      <c r="HE897" s="153"/>
      <c r="HF897" s="153"/>
      <c r="HG897" s="153"/>
      <c r="HH897" s="153"/>
      <c r="HI897" s="153"/>
      <c r="HJ897" s="153"/>
      <c r="HK897" s="153"/>
      <c r="HL897" s="153"/>
      <c r="HM897" s="153"/>
      <c r="HN897" s="153"/>
      <c r="HO897" s="153"/>
      <c r="HP897" s="153"/>
      <c r="HQ897" s="153"/>
      <c r="HR897" s="153"/>
      <c r="HS897" s="153"/>
      <c r="HT897" s="153"/>
      <c r="HU897" s="153"/>
      <c r="HV897" s="153"/>
      <c r="HW897" s="153"/>
      <c r="HX897" s="153"/>
      <c r="HY897" s="153"/>
      <c r="HZ897" s="153"/>
      <c r="IA897" s="153"/>
      <c r="IB897" s="153"/>
      <c r="IC897" s="153"/>
      <c r="ID897" s="153"/>
      <c r="IE897" s="153"/>
      <c r="IF897" s="153"/>
      <c r="IG897" s="153"/>
      <c r="IH897" s="153"/>
      <c r="II897" s="153"/>
      <c r="IJ897" s="153"/>
      <c r="IK897" s="153"/>
      <c r="IL897" s="153"/>
      <c r="IM897" s="153"/>
      <c r="IN897" s="153"/>
      <c r="IO897" s="153"/>
      <c r="IP897" s="153"/>
      <c r="IQ897" s="153"/>
      <c r="IR897" s="153"/>
      <c r="IS897" s="153"/>
      <c r="IT897" s="153"/>
      <c r="IU897" s="153"/>
      <c r="IV897" s="153"/>
      <c r="IW897" s="153"/>
      <c r="IX897" s="153"/>
      <c r="IY897" s="153"/>
      <c r="IZ897" s="153"/>
      <c r="JA897" s="153"/>
      <c r="JB897" s="153"/>
      <c r="JC897" s="153"/>
      <c r="JD897" s="153"/>
      <c r="JE897" s="153"/>
      <c r="JF897" s="153"/>
      <c r="JG897" s="153"/>
      <c r="JH897" s="153"/>
      <c r="JI897" s="153"/>
      <c r="JJ897" s="153"/>
      <c r="JK897" s="153"/>
      <c r="JL897" s="153"/>
      <c r="JM897" s="153"/>
      <c r="JN897" s="153"/>
      <c r="JO897" s="153"/>
      <c r="JP897" s="153"/>
      <c r="JQ897" s="153"/>
      <c r="JR897" s="153"/>
      <c r="JS897" s="153"/>
      <c r="JT897" s="153"/>
      <c r="JU897" s="153"/>
      <c r="JV897" s="153"/>
      <c r="JW897" s="153"/>
      <c r="JX897" s="153"/>
      <c r="JY897" s="153"/>
      <c r="JZ897" s="153"/>
      <c r="KA897" s="153"/>
      <c r="KB897" s="153"/>
      <c r="KC897" s="153"/>
      <c r="KD897" s="153"/>
      <c r="KE897" s="153"/>
      <c r="KF897" s="153"/>
      <c r="KG897" s="153"/>
      <c r="KH897" s="153"/>
      <c r="KI897" s="153"/>
      <c r="KJ897" s="153"/>
      <c r="KK897" s="153"/>
      <c r="KL897" s="153"/>
      <c r="KM897" s="153"/>
      <c r="KN897" s="153"/>
      <c r="KO897" s="153"/>
      <c r="KP897" s="153"/>
      <c r="KQ897" s="153"/>
      <c r="KR897" s="153"/>
      <c r="KS897" s="153"/>
      <c r="KT897" s="153"/>
      <c r="KU897" s="153"/>
      <c r="KV897" s="153"/>
      <c r="KW897" s="153"/>
      <c r="KX897" s="153"/>
      <c r="KY897" s="153"/>
      <c r="KZ897" s="153"/>
      <c r="LA897" s="153"/>
      <c r="LB897" s="153"/>
      <c r="LC897" s="153"/>
    </row>
    <row r="898" spans="1:315" ht="20.25" customHeight="1" x14ac:dyDescent="0.15">
      <c r="A898" s="337" t="s">
        <v>50</v>
      </c>
      <c r="B898" s="199" t="s">
        <v>17</v>
      </c>
      <c r="C898" s="118">
        <f t="shared" ref="C898:C912" si="128">SUM(D898:O898)</f>
        <v>2550</v>
      </c>
      <c r="D898" s="119">
        <v>0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2550</v>
      </c>
      <c r="N898" s="119">
        <v>0</v>
      </c>
      <c r="O898" s="120">
        <v>0</v>
      </c>
    </row>
    <row r="899" spans="1:315" ht="20.25" customHeight="1" x14ac:dyDescent="0.15">
      <c r="A899" s="337"/>
      <c r="B899" s="24" t="s">
        <v>18</v>
      </c>
      <c r="C899" s="78">
        <f t="shared" si="128"/>
        <v>2200</v>
      </c>
      <c r="D899" s="121">
        <v>0</v>
      </c>
      <c r="E899" s="121">
        <v>0</v>
      </c>
      <c r="F899" s="121">
        <v>0</v>
      </c>
      <c r="G899" s="121">
        <v>0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2200</v>
      </c>
      <c r="N899" s="121">
        <v>0</v>
      </c>
      <c r="O899" s="122">
        <v>0</v>
      </c>
    </row>
    <row r="900" spans="1:315" ht="20.25" customHeight="1" x14ac:dyDescent="0.15">
      <c r="A900" s="337"/>
      <c r="B900" s="24" t="s">
        <v>19</v>
      </c>
      <c r="C900" s="78">
        <f t="shared" si="128"/>
        <v>1700</v>
      </c>
      <c r="D900" s="121">
        <v>0</v>
      </c>
      <c r="E900" s="121">
        <v>0</v>
      </c>
      <c r="F900" s="121">
        <v>0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1700</v>
      </c>
      <c r="N900" s="121">
        <v>0</v>
      </c>
      <c r="O900" s="122">
        <v>0</v>
      </c>
    </row>
    <row r="901" spans="1:315" ht="20.25" customHeight="1" x14ac:dyDescent="0.15">
      <c r="A901" s="337"/>
      <c r="B901" s="24" t="s">
        <v>59</v>
      </c>
      <c r="C901" s="78">
        <f t="shared" si="128"/>
        <v>1700</v>
      </c>
      <c r="D901" s="121">
        <v>0</v>
      </c>
      <c r="E901" s="121">
        <v>0</v>
      </c>
      <c r="F901" s="121">
        <v>0</v>
      </c>
      <c r="G901" s="121">
        <v>0</v>
      </c>
      <c r="H901" s="121">
        <v>0</v>
      </c>
      <c r="I901" s="121">
        <v>0</v>
      </c>
      <c r="J901" s="121">
        <v>0</v>
      </c>
      <c r="K901" s="121">
        <v>0</v>
      </c>
      <c r="L901" s="121">
        <v>0</v>
      </c>
      <c r="M901" s="121">
        <v>1700</v>
      </c>
      <c r="N901" s="121">
        <v>0</v>
      </c>
      <c r="O901" s="122">
        <v>0</v>
      </c>
    </row>
    <row r="902" spans="1:315" ht="20.25" customHeight="1" x14ac:dyDescent="0.15">
      <c r="A902" s="337"/>
      <c r="B902" s="24" t="s">
        <v>66</v>
      </c>
      <c r="C902" s="78">
        <f t="shared" si="128"/>
        <v>2100</v>
      </c>
      <c r="D902" s="121">
        <v>0</v>
      </c>
      <c r="E902" s="121">
        <v>0</v>
      </c>
      <c r="F902" s="121">
        <v>0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200">
        <v>2100</v>
      </c>
      <c r="N902" s="121">
        <v>0</v>
      </c>
      <c r="O902" s="122">
        <v>0</v>
      </c>
    </row>
    <row r="903" spans="1:315" ht="20.25" customHeight="1" x14ac:dyDescent="0.15">
      <c r="A903" s="337"/>
      <c r="B903" s="24" t="s">
        <v>69</v>
      </c>
      <c r="C903" s="78">
        <f t="shared" si="128"/>
        <v>2200</v>
      </c>
      <c r="D903" s="121">
        <v>0</v>
      </c>
      <c r="E903" s="121">
        <v>0</v>
      </c>
      <c r="F903" s="121">
        <v>0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200">
        <v>2200</v>
      </c>
      <c r="N903" s="121">
        <v>0</v>
      </c>
      <c r="O903" s="122">
        <v>0</v>
      </c>
    </row>
    <row r="904" spans="1:315" ht="20.25" customHeight="1" x14ac:dyDescent="0.15">
      <c r="A904" s="337"/>
      <c r="B904" s="24" t="s">
        <v>75</v>
      </c>
      <c r="C904" s="78">
        <f t="shared" si="128"/>
        <v>0</v>
      </c>
      <c r="D904" s="121">
        <v>0</v>
      </c>
      <c r="E904" s="121">
        <v>0</v>
      </c>
      <c r="F904" s="121">
        <v>0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2">
        <v>0</v>
      </c>
    </row>
    <row r="905" spans="1:315" ht="20.25" customHeight="1" x14ac:dyDescent="0.15">
      <c r="A905" s="337"/>
      <c r="B905" s="24" t="s">
        <v>76</v>
      </c>
      <c r="C905" s="78">
        <f t="shared" si="128"/>
        <v>1600</v>
      </c>
      <c r="D905" s="121">
        <v>0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1600</v>
      </c>
      <c r="N905" s="121">
        <v>0</v>
      </c>
      <c r="O905" s="122">
        <v>0</v>
      </c>
    </row>
    <row r="906" spans="1:315" ht="20.25" customHeight="1" x14ac:dyDescent="0.15">
      <c r="A906" s="337"/>
      <c r="B906" s="31" t="s">
        <v>80</v>
      </c>
      <c r="C906" s="78">
        <f t="shared" si="128"/>
        <v>1200</v>
      </c>
      <c r="D906" s="123">
        <v>0</v>
      </c>
      <c r="E906" s="123">
        <v>0</v>
      </c>
      <c r="F906" s="123">
        <v>0</v>
      </c>
      <c r="G906" s="123">
        <v>0</v>
      </c>
      <c r="H906" s="123">
        <v>0</v>
      </c>
      <c r="I906" s="123">
        <v>0</v>
      </c>
      <c r="J906" s="123">
        <v>0</v>
      </c>
      <c r="K906" s="123">
        <v>0</v>
      </c>
      <c r="L906" s="123">
        <v>0</v>
      </c>
      <c r="M906" s="123">
        <v>1200</v>
      </c>
      <c r="N906" s="123">
        <v>0</v>
      </c>
      <c r="O906" s="124">
        <v>0</v>
      </c>
      <c r="P906" s="5"/>
      <c r="Q906" s="110"/>
    </row>
    <row r="907" spans="1:315" ht="20.25" customHeight="1" x14ac:dyDescent="0.15">
      <c r="A907" s="337"/>
      <c r="B907" s="31" t="s">
        <v>81</v>
      </c>
      <c r="C907" s="78">
        <f t="shared" si="128"/>
        <v>1200</v>
      </c>
      <c r="D907" s="123">
        <v>0</v>
      </c>
      <c r="E907" s="123">
        <v>0</v>
      </c>
      <c r="F907" s="123">
        <v>0</v>
      </c>
      <c r="G907" s="123">
        <v>0</v>
      </c>
      <c r="H907" s="123">
        <v>0</v>
      </c>
      <c r="I907" s="123">
        <v>0</v>
      </c>
      <c r="J907" s="123">
        <v>0</v>
      </c>
      <c r="K907" s="123">
        <v>0</v>
      </c>
      <c r="L907" s="123">
        <v>0</v>
      </c>
      <c r="M907" s="123">
        <v>1200</v>
      </c>
      <c r="N907" s="123">
        <v>0</v>
      </c>
      <c r="O907" s="124">
        <v>0</v>
      </c>
    </row>
    <row r="908" spans="1:315" ht="20.25" customHeight="1" x14ac:dyDescent="0.15">
      <c r="A908" s="337"/>
      <c r="B908" s="31" t="s">
        <v>89</v>
      </c>
      <c r="C908" s="80">
        <f t="shared" si="128"/>
        <v>1400</v>
      </c>
      <c r="D908" s="201">
        <v>0</v>
      </c>
      <c r="E908" s="201">
        <v>0</v>
      </c>
      <c r="F908" s="201">
        <v>0</v>
      </c>
      <c r="G908" s="201">
        <v>0</v>
      </c>
      <c r="H908" s="201">
        <v>0</v>
      </c>
      <c r="I908" s="201">
        <v>0</v>
      </c>
      <c r="J908" s="201">
        <v>0</v>
      </c>
      <c r="K908" s="201">
        <v>0</v>
      </c>
      <c r="L908" s="201">
        <v>0</v>
      </c>
      <c r="M908" s="123">
        <v>1400</v>
      </c>
      <c r="N908" s="201">
        <v>0</v>
      </c>
      <c r="O908" s="202">
        <v>0</v>
      </c>
    </row>
    <row r="909" spans="1:315" ht="20.25" customHeight="1" x14ac:dyDescent="0.15">
      <c r="A909" s="337"/>
      <c r="B909" s="31" t="s">
        <v>92</v>
      </c>
      <c r="C909" s="80">
        <f t="shared" si="128"/>
        <v>1200</v>
      </c>
      <c r="D909" s="201">
        <v>0</v>
      </c>
      <c r="E909" s="201">
        <v>0</v>
      </c>
      <c r="F909" s="201">
        <v>0</v>
      </c>
      <c r="G909" s="201">
        <v>0</v>
      </c>
      <c r="H909" s="201">
        <v>0</v>
      </c>
      <c r="I909" s="201">
        <v>0</v>
      </c>
      <c r="J909" s="201">
        <v>0</v>
      </c>
      <c r="K909" s="201">
        <v>0</v>
      </c>
      <c r="L909" s="201">
        <v>0</v>
      </c>
      <c r="M909" s="123">
        <v>1200</v>
      </c>
      <c r="N909" s="201">
        <v>0</v>
      </c>
      <c r="O909" s="202">
        <v>0</v>
      </c>
    </row>
    <row r="910" spans="1:315" ht="20.25" customHeight="1" x14ac:dyDescent="0.15">
      <c r="A910" s="337"/>
      <c r="B910" s="31" t="s">
        <v>115</v>
      </c>
      <c r="C910" s="80">
        <f t="shared" si="128"/>
        <v>1000</v>
      </c>
      <c r="D910" s="201">
        <v>0</v>
      </c>
      <c r="E910" s="201">
        <v>0</v>
      </c>
      <c r="F910" s="201">
        <v>0</v>
      </c>
      <c r="G910" s="201">
        <v>0</v>
      </c>
      <c r="H910" s="201">
        <v>0</v>
      </c>
      <c r="I910" s="201">
        <v>0</v>
      </c>
      <c r="J910" s="201">
        <v>0</v>
      </c>
      <c r="K910" s="201">
        <v>0</v>
      </c>
      <c r="L910" s="201">
        <v>0</v>
      </c>
      <c r="M910" s="123">
        <v>1000</v>
      </c>
      <c r="N910" s="201">
        <v>0</v>
      </c>
      <c r="O910" s="202">
        <v>0</v>
      </c>
    </row>
    <row r="911" spans="1:315" ht="20.25" customHeight="1" x14ac:dyDescent="0.15">
      <c r="A911" s="337"/>
      <c r="B911" s="31" t="s">
        <v>119</v>
      </c>
      <c r="C911" s="80">
        <f t="shared" si="128"/>
        <v>1000</v>
      </c>
      <c r="D911" s="201">
        <v>0</v>
      </c>
      <c r="E911" s="201">
        <v>0</v>
      </c>
      <c r="F911" s="201">
        <v>0</v>
      </c>
      <c r="G911" s="201">
        <v>0</v>
      </c>
      <c r="H911" s="201">
        <v>0</v>
      </c>
      <c r="I911" s="201">
        <v>0</v>
      </c>
      <c r="J911" s="201">
        <v>0</v>
      </c>
      <c r="K911" s="201">
        <v>0</v>
      </c>
      <c r="L911" s="201">
        <v>0</v>
      </c>
      <c r="M911" s="123">
        <v>1000</v>
      </c>
      <c r="N911" s="201">
        <v>0</v>
      </c>
      <c r="O911" s="202">
        <v>0</v>
      </c>
    </row>
    <row r="912" spans="1:315" ht="20.25" customHeight="1" x14ac:dyDescent="0.15">
      <c r="A912" s="337"/>
      <c r="B912" s="31" t="s">
        <v>146</v>
      </c>
      <c r="C912" s="80">
        <f t="shared" si="128"/>
        <v>700</v>
      </c>
      <c r="D912" s="201">
        <v>0</v>
      </c>
      <c r="E912" s="201">
        <v>0</v>
      </c>
      <c r="F912" s="201">
        <v>0</v>
      </c>
      <c r="G912" s="201">
        <v>0</v>
      </c>
      <c r="H912" s="201">
        <v>0</v>
      </c>
      <c r="I912" s="201">
        <v>0</v>
      </c>
      <c r="J912" s="201">
        <v>0</v>
      </c>
      <c r="K912" s="201">
        <v>0</v>
      </c>
      <c r="L912" s="201">
        <v>0</v>
      </c>
      <c r="M912" s="201">
        <v>700</v>
      </c>
      <c r="N912" s="201">
        <v>0</v>
      </c>
      <c r="O912" s="202">
        <v>0</v>
      </c>
    </row>
    <row r="913" spans="1:17" ht="20.25" customHeight="1" thickBot="1" x14ac:dyDescent="0.2">
      <c r="A913" s="337"/>
      <c r="B913" s="11" t="s">
        <v>20</v>
      </c>
      <c r="C913" s="14">
        <f>C912/C911</f>
        <v>0.7</v>
      </c>
      <c r="D913" s="35" t="s">
        <v>96</v>
      </c>
      <c r="E913" s="35" t="s">
        <v>95</v>
      </c>
      <c r="F913" s="35" t="s">
        <v>95</v>
      </c>
      <c r="G913" s="35" t="s">
        <v>95</v>
      </c>
      <c r="H913" s="35" t="s">
        <v>95</v>
      </c>
      <c r="I913" s="35" t="s">
        <v>95</v>
      </c>
      <c r="J913" s="35" t="s">
        <v>95</v>
      </c>
      <c r="K913" s="35" t="s">
        <v>95</v>
      </c>
      <c r="L913" s="35" t="s">
        <v>95</v>
      </c>
      <c r="M913" s="14">
        <f>M912/M911</f>
        <v>0.7</v>
      </c>
      <c r="N913" s="35" t="s">
        <v>95</v>
      </c>
      <c r="O913" s="73" t="s">
        <v>95</v>
      </c>
    </row>
    <row r="914" spans="1:17" ht="20.25" customHeight="1" x14ac:dyDescent="0.15">
      <c r="A914" s="341" t="s">
        <v>51</v>
      </c>
      <c r="B914" s="23" t="s">
        <v>17</v>
      </c>
      <c r="C914" s="203">
        <f t="shared" ref="C914:C933" si="129">SUM(D914:O914)</f>
        <v>20000</v>
      </c>
      <c r="D914" s="127">
        <v>0</v>
      </c>
      <c r="E914" s="127">
        <v>0</v>
      </c>
      <c r="F914" s="127">
        <v>0</v>
      </c>
      <c r="G914" s="127">
        <v>0</v>
      </c>
      <c r="H914" s="127">
        <v>0</v>
      </c>
      <c r="I914" s="127">
        <v>0</v>
      </c>
      <c r="J914" s="127">
        <v>0</v>
      </c>
      <c r="K914" s="127">
        <v>0</v>
      </c>
      <c r="L914" s="127">
        <v>20000</v>
      </c>
      <c r="M914" s="127">
        <v>0</v>
      </c>
      <c r="N914" s="127">
        <v>0</v>
      </c>
      <c r="O914" s="128">
        <v>0</v>
      </c>
    </row>
    <row r="915" spans="1:17" ht="20.25" customHeight="1" x14ac:dyDescent="0.15">
      <c r="A915" s="342"/>
      <c r="B915" s="24" t="s">
        <v>18</v>
      </c>
      <c r="C915" s="78">
        <f t="shared" si="129"/>
        <v>25000</v>
      </c>
      <c r="D915" s="121">
        <v>0</v>
      </c>
      <c r="E915" s="121">
        <v>0</v>
      </c>
      <c r="F915" s="121">
        <v>0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25000</v>
      </c>
      <c r="M915" s="121">
        <v>0</v>
      </c>
      <c r="N915" s="121">
        <v>0</v>
      </c>
      <c r="O915" s="122">
        <v>0</v>
      </c>
    </row>
    <row r="916" spans="1:17" ht="20.25" customHeight="1" x14ac:dyDescent="0.15">
      <c r="A916" s="342"/>
      <c r="B916" s="24" t="s">
        <v>19</v>
      </c>
      <c r="C916" s="78">
        <f t="shared" si="129"/>
        <v>23000</v>
      </c>
      <c r="D916" s="121">
        <v>0</v>
      </c>
      <c r="E916" s="121">
        <v>0</v>
      </c>
      <c r="F916" s="121">
        <v>0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23000</v>
      </c>
      <c r="M916" s="121">
        <v>0</v>
      </c>
      <c r="N916" s="121">
        <v>0</v>
      </c>
      <c r="O916" s="122">
        <v>0</v>
      </c>
    </row>
    <row r="917" spans="1:17" ht="20.25" customHeight="1" x14ac:dyDescent="0.15">
      <c r="A917" s="342"/>
      <c r="B917" s="24" t="s">
        <v>59</v>
      </c>
      <c r="C917" s="78">
        <f t="shared" si="129"/>
        <v>25000</v>
      </c>
      <c r="D917" s="121">
        <v>0</v>
      </c>
      <c r="E917" s="121">
        <v>0</v>
      </c>
      <c r="F917" s="121">
        <v>0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25000</v>
      </c>
      <c r="M917" s="121">
        <v>0</v>
      </c>
      <c r="N917" s="121">
        <v>0</v>
      </c>
      <c r="O917" s="122">
        <v>0</v>
      </c>
    </row>
    <row r="918" spans="1:17" ht="20.25" customHeight="1" x14ac:dyDescent="0.15">
      <c r="A918" s="342"/>
      <c r="B918" s="24" t="s">
        <v>66</v>
      </c>
      <c r="C918" s="78">
        <f t="shared" si="129"/>
        <v>23000</v>
      </c>
      <c r="D918" s="121">
        <v>0</v>
      </c>
      <c r="E918" s="121">
        <v>0</v>
      </c>
      <c r="F918" s="121">
        <v>0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200">
        <v>23000</v>
      </c>
      <c r="M918" s="121">
        <v>0</v>
      </c>
      <c r="N918" s="121">
        <v>0</v>
      </c>
      <c r="O918" s="122">
        <v>0</v>
      </c>
    </row>
    <row r="919" spans="1:17" ht="20.25" customHeight="1" x14ac:dyDescent="0.15">
      <c r="A919" s="342"/>
      <c r="B919" s="24" t="s">
        <v>69</v>
      </c>
      <c r="C919" s="78">
        <f t="shared" si="129"/>
        <v>23000</v>
      </c>
      <c r="D919" s="121">
        <v>0</v>
      </c>
      <c r="E919" s="121">
        <v>0</v>
      </c>
      <c r="F919" s="121">
        <v>0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200">
        <v>23000</v>
      </c>
      <c r="M919" s="121">
        <v>0</v>
      </c>
      <c r="N919" s="121">
        <v>0</v>
      </c>
      <c r="O919" s="122">
        <v>0</v>
      </c>
    </row>
    <row r="920" spans="1:17" ht="20.25" customHeight="1" x14ac:dyDescent="0.15">
      <c r="A920" s="342"/>
      <c r="B920" s="24" t="s">
        <v>75</v>
      </c>
      <c r="C920" s="78">
        <f t="shared" si="129"/>
        <v>0</v>
      </c>
      <c r="D920" s="121">
        <v>0</v>
      </c>
      <c r="E920" s="121">
        <v>0</v>
      </c>
      <c r="F920" s="121">
        <v>0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2">
        <v>0</v>
      </c>
    </row>
    <row r="921" spans="1:17" ht="20.25" customHeight="1" x14ac:dyDescent="0.15">
      <c r="A921" s="342"/>
      <c r="B921" s="24" t="s">
        <v>76</v>
      </c>
      <c r="C921" s="78">
        <f t="shared" si="129"/>
        <v>11000</v>
      </c>
      <c r="D921" s="121">
        <v>0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11000</v>
      </c>
      <c r="M921" s="121">
        <v>0</v>
      </c>
      <c r="N921" s="121">
        <v>0</v>
      </c>
      <c r="O921" s="122">
        <v>0</v>
      </c>
    </row>
    <row r="922" spans="1:17" ht="20.25" customHeight="1" x14ac:dyDescent="0.15">
      <c r="A922" s="342"/>
      <c r="B922" s="24" t="s">
        <v>80</v>
      </c>
      <c r="C922" s="78">
        <f t="shared" si="129"/>
        <v>11000</v>
      </c>
      <c r="D922" s="121">
        <v>0</v>
      </c>
      <c r="E922" s="121">
        <v>0</v>
      </c>
      <c r="F922" s="121">
        <v>0</v>
      </c>
      <c r="G922" s="121">
        <v>0</v>
      </c>
      <c r="H922" s="121">
        <v>0</v>
      </c>
      <c r="I922" s="121">
        <v>0</v>
      </c>
      <c r="J922" s="121">
        <v>0</v>
      </c>
      <c r="K922" s="121">
        <v>0</v>
      </c>
      <c r="L922" s="121">
        <v>11000</v>
      </c>
      <c r="M922" s="121">
        <v>0</v>
      </c>
      <c r="N922" s="121">
        <v>0</v>
      </c>
      <c r="O922" s="122">
        <v>0</v>
      </c>
      <c r="P922" s="5"/>
      <c r="Q922" s="110"/>
    </row>
    <row r="923" spans="1:17" ht="20.25" customHeight="1" x14ac:dyDescent="0.15">
      <c r="A923" s="342"/>
      <c r="B923" s="24" t="s">
        <v>82</v>
      </c>
      <c r="C923" s="78">
        <f t="shared" si="129"/>
        <v>11000</v>
      </c>
      <c r="D923" s="121">
        <v>0</v>
      </c>
      <c r="E923" s="121">
        <v>0</v>
      </c>
      <c r="F923" s="121">
        <v>0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11000</v>
      </c>
      <c r="M923" s="121">
        <v>0</v>
      </c>
      <c r="N923" s="121">
        <v>0</v>
      </c>
      <c r="O923" s="122">
        <v>0</v>
      </c>
    </row>
    <row r="924" spans="1:17" ht="20.25" customHeight="1" x14ac:dyDescent="0.15">
      <c r="A924" s="342"/>
      <c r="B924" s="24" t="s">
        <v>93</v>
      </c>
      <c r="C924" s="78">
        <f t="shared" si="129"/>
        <v>0</v>
      </c>
      <c r="D924" s="121">
        <v>0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2">
        <v>0</v>
      </c>
    </row>
    <row r="925" spans="1:17" ht="20.25" customHeight="1" x14ac:dyDescent="0.15">
      <c r="A925" s="342"/>
      <c r="B925" s="24" t="s">
        <v>94</v>
      </c>
      <c r="C925" s="78">
        <f t="shared" si="129"/>
        <v>25000</v>
      </c>
      <c r="D925" s="121">
        <v>0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25000</v>
      </c>
      <c r="M925" s="121">
        <v>0</v>
      </c>
      <c r="N925" s="121">
        <v>0</v>
      </c>
      <c r="O925" s="122">
        <v>0</v>
      </c>
    </row>
    <row r="926" spans="1:17" ht="20.25" customHeight="1" x14ac:dyDescent="0.15">
      <c r="A926" s="342"/>
      <c r="B926" s="24" t="s">
        <v>115</v>
      </c>
      <c r="C926" s="78">
        <f t="shared" si="129"/>
        <v>15000</v>
      </c>
      <c r="D926" s="121">
        <v>0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15000</v>
      </c>
      <c r="M926" s="121">
        <v>0</v>
      </c>
      <c r="N926" s="121">
        <v>0</v>
      </c>
      <c r="O926" s="122">
        <v>0</v>
      </c>
    </row>
    <row r="927" spans="1:17" ht="20.25" customHeight="1" x14ac:dyDescent="0.15">
      <c r="A927" s="342"/>
      <c r="B927" s="24" t="s">
        <v>119</v>
      </c>
      <c r="C927" s="78">
        <f t="shared" si="129"/>
        <v>14000</v>
      </c>
      <c r="D927" s="121">
        <v>0</v>
      </c>
      <c r="E927" s="121">
        <v>0</v>
      </c>
      <c r="F927" s="121">
        <v>0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14000</v>
      </c>
      <c r="M927" s="121">
        <v>0</v>
      </c>
      <c r="N927" s="121">
        <v>0</v>
      </c>
      <c r="O927" s="122">
        <v>0</v>
      </c>
    </row>
    <row r="928" spans="1:17" ht="20.25" customHeight="1" x14ac:dyDescent="0.15">
      <c r="A928" s="342"/>
      <c r="B928" s="24" t="s">
        <v>138</v>
      </c>
      <c r="C928" s="78">
        <f t="shared" si="129"/>
        <v>16000</v>
      </c>
      <c r="D928" s="121">
        <v>0</v>
      </c>
      <c r="E928" s="121">
        <v>0</v>
      </c>
      <c r="F928" s="121">
        <v>0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16000</v>
      </c>
      <c r="M928" s="121">
        <v>0</v>
      </c>
      <c r="N928" s="121">
        <v>0</v>
      </c>
      <c r="O928" s="122">
        <v>0</v>
      </c>
    </row>
    <row r="929" spans="1:15" ht="20.25" customHeight="1" x14ac:dyDescent="0.15">
      <c r="A929" s="342"/>
      <c r="B929" s="24" t="s">
        <v>149</v>
      </c>
      <c r="C929" s="78">
        <f t="shared" si="129"/>
        <v>0</v>
      </c>
      <c r="D929" s="121">
        <v>0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2">
        <v>0</v>
      </c>
    </row>
    <row r="930" spans="1:15" ht="20.25" customHeight="1" x14ac:dyDescent="0.15">
      <c r="A930" s="342"/>
      <c r="B930" s="24" t="s">
        <v>155</v>
      </c>
      <c r="C930" s="78">
        <f t="shared" si="129"/>
        <v>0</v>
      </c>
      <c r="D930" s="121">
        <v>0</v>
      </c>
      <c r="E930" s="121">
        <v>0</v>
      </c>
      <c r="F930" s="121">
        <v>0</v>
      </c>
      <c r="G930" s="121">
        <v>0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2">
        <v>0</v>
      </c>
    </row>
    <row r="931" spans="1:15" ht="20.25" customHeight="1" x14ac:dyDescent="0.15">
      <c r="A931" s="342"/>
      <c r="B931" s="24" t="s">
        <v>161</v>
      </c>
      <c r="C931" s="78">
        <f t="shared" si="129"/>
        <v>0</v>
      </c>
      <c r="D931" s="121">
        <v>0</v>
      </c>
      <c r="E931" s="121">
        <v>0</v>
      </c>
      <c r="F931" s="121">
        <v>0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2">
        <v>0</v>
      </c>
    </row>
    <row r="932" spans="1:15" ht="20.25" customHeight="1" x14ac:dyDescent="0.15">
      <c r="A932" s="342"/>
      <c r="B932" s="24" t="s">
        <v>186</v>
      </c>
      <c r="C932" s="78">
        <f t="shared" si="129"/>
        <v>12000</v>
      </c>
      <c r="D932" s="230">
        <v>0</v>
      </c>
      <c r="E932" s="230">
        <v>0</v>
      </c>
      <c r="F932" s="230">
        <v>0</v>
      </c>
      <c r="G932" s="230">
        <v>0</v>
      </c>
      <c r="H932" s="230">
        <v>0</v>
      </c>
      <c r="I932" s="230">
        <v>0</v>
      </c>
      <c r="J932" s="230">
        <v>0</v>
      </c>
      <c r="K932" s="230">
        <v>0</v>
      </c>
      <c r="L932" s="230">
        <v>12000</v>
      </c>
      <c r="M932" s="230">
        <v>0</v>
      </c>
      <c r="N932" s="230">
        <v>0</v>
      </c>
      <c r="O932" s="231">
        <v>0</v>
      </c>
    </row>
    <row r="933" spans="1:15" ht="20.25" customHeight="1" x14ac:dyDescent="0.15">
      <c r="A933" s="342"/>
      <c r="B933" s="24" t="s">
        <v>187</v>
      </c>
      <c r="C933" s="78">
        <f t="shared" si="129"/>
        <v>10000</v>
      </c>
      <c r="D933" s="224"/>
      <c r="E933" s="224"/>
      <c r="F933" s="224"/>
      <c r="G933" s="224"/>
      <c r="H933" s="224"/>
      <c r="I933" s="224"/>
      <c r="J933" s="224"/>
      <c r="K933" s="224"/>
      <c r="L933" s="224">
        <v>10000</v>
      </c>
      <c r="M933" s="224"/>
      <c r="N933" s="224"/>
      <c r="O933" s="225"/>
    </row>
    <row r="934" spans="1:15" ht="20.25" customHeight="1" thickBot="1" x14ac:dyDescent="0.2">
      <c r="A934" s="343"/>
      <c r="B934" s="11" t="s">
        <v>20</v>
      </c>
      <c r="C934" s="35">
        <f>C933/C932</f>
        <v>0.83333333333333337</v>
      </c>
      <c r="D934" s="35" t="s">
        <v>62</v>
      </c>
      <c r="E934" s="35" t="s">
        <v>62</v>
      </c>
      <c r="F934" s="35" t="s">
        <v>62</v>
      </c>
      <c r="G934" s="35" t="s">
        <v>62</v>
      </c>
      <c r="H934" s="35" t="s">
        <v>62</v>
      </c>
      <c r="I934" s="35" t="s">
        <v>62</v>
      </c>
      <c r="J934" s="35" t="s">
        <v>62</v>
      </c>
      <c r="K934" s="35" t="s">
        <v>62</v>
      </c>
      <c r="L934" s="35">
        <f t="shared" ref="L934" si="130">L933/L932</f>
        <v>0.83333333333333337</v>
      </c>
      <c r="M934" s="35" t="s">
        <v>114</v>
      </c>
      <c r="N934" s="35" t="s">
        <v>95</v>
      </c>
      <c r="O934" s="73" t="s">
        <v>95</v>
      </c>
    </row>
    <row r="935" spans="1:15" ht="20.25" customHeight="1" x14ac:dyDescent="0.15">
      <c r="A935" s="338" t="s">
        <v>117</v>
      </c>
      <c r="B935" s="23" t="s">
        <v>115</v>
      </c>
      <c r="C935" s="204">
        <f t="shared" ref="C935:C942" si="131">SUM(D935:O935)</f>
        <v>4015</v>
      </c>
      <c r="D935" s="127">
        <v>332</v>
      </c>
      <c r="E935" s="127">
        <v>242</v>
      </c>
      <c r="F935" s="127">
        <v>334</v>
      </c>
      <c r="G935" s="127">
        <v>347</v>
      </c>
      <c r="H935" s="127">
        <v>357</v>
      </c>
      <c r="I935" s="127">
        <v>319</v>
      </c>
      <c r="J935" s="127">
        <v>333</v>
      </c>
      <c r="K935" s="127">
        <v>453</v>
      </c>
      <c r="L935" s="127">
        <v>344</v>
      </c>
      <c r="M935" s="127">
        <v>332</v>
      </c>
      <c r="N935" s="127">
        <v>235</v>
      </c>
      <c r="O935" s="128">
        <v>387</v>
      </c>
    </row>
    <row r="936" spans="1:15" ht="20.25" customHeight="1" x14ac:dyDescent="0.15">
      <c r="A936" s="339"/>
      <c r="B936" s="24" t="s">
        <v>119</v>
      </c>
      <c r="C936" s="205">
        <f t="shared" si="131"/>
        <v>3176</v>
      </c>
      <c r="D936" s="121">
        <v>276</v>
      </c>
      <c r="E936" s="121">
        <v>214</v>
      </c>
      <c r="F936" s="121">
        <v>255</v>
      </c>
      <c r="G936" s="121">
        <v>292</v>
      </c>
      <c r="H936" s="121">
        <v>325</v>
      </c>
      <c r="I936" s="121">
        <v>223</v>
      </c>
      <c r="J936" s="121">
        <v>260</v>
      </c>
      <c r="K936" s="121">
        <v>266</v>
      </c>
      <c r="L936" s="121">
        <v>244</v>
      </c>
      <c r="M936" s="121">
        <v>281</v>
      </c>
      <c r="N936" s="121">
        <v>254</v>
      </c>
      <c r="O936" s="122">
        <v>286</v>
      </c>
    </row>
    <row r="937" spans="1:15" ht="20.25" customHeight="1" x14ac:dyDescent="0.15">
      <c r="A937" s="339"/>
      <c r="B937" s="24" t="s">
        <v>138</v>
      </c>
      <c r="C937" s="205">
        <f t="shared" si="131"/>
        <v>2234</v>
      </c>
      <c r="D937" s="121">
        <v>223</v>
      </c>
      <c r="E937" s="121">
        <v>125</v>
      </c>
      <c r="F937" s="121">
        <v>198</v>
      </c>
      <c r="G937" s="121">
        <v>132</v>
      </c>
      <c r="H937" s="121">
        <v>155</v>
      </c>
      <c r="I937" s="121">
        <v>156</v>
      </c>
      <c r="J937" s="121">
        <v>163</v>
      </c>
      <c r="K937" s="121">
        <v>338</v>
      </c>
      <c r="L937" s="121">
        <v>169</v>
      </c>
      <c r="M937" s="121">
        <v>161</v>
      </c>
      <c r="N937" s="121">
        <v>192</v>
      </c>
      <c r="O937" s="122">
        <v>222</v>
      </c>
    </row>
    <row r="938" spans="1:15" ht="20.25" customHeight="1" x14ac:dyDescent="0.15">
      <c r="A938" s="339"/>
      <c r="B938" s="24" t="s">
        <v>149</v>
      </c>
      <c r="C938" s="205">
        <f t="shared" si="131"/>
        <v>2268</v>
      </c>
      <c r="D938" s="121">
        <v>193</v>
      </c>
      <c r="E938" s="121">
        <v>149</v>
      </c>
      <c r="F938" s="121">
        <v>177</v>
      </c>
      <c r="G938" s="121">
        <v>154</v>
      </c>
      <c r="H938" s="121">
        <v>178</v>
      </c>
      <c r="I938" s="121">
        <v>185</v>
      </c>
      <c r="J938" s="121">
        <v>184</v>
      </c>
      <c r="K938" s="121">
        <v>241</v>
      </c>
      <c r="L938" s="121">
        <v>171</v>
      </c>
      <c r="M938" s="121">
        <v>201</v>
      </c>
      <c r="N938" s="121">
        <v>187</v>
      </c>
      <c r="O938" s="122">
        <v>248</v>
      </c>
    </row>
    <row r="939" spans="1:15" ht="20.25" customHeight="1" x14ac:dyDescent="0.15">
      <c r="A939" s="339"/>
      <c r="B939" s="24" t="s">
        <v>155</v>
      </c>
      <c r="C939" s="205">
        <f t="shared" si="131"/>
        <v>1967</v>
      </c>
      <c r="D939" s="121">
        <v>154</v>
      </c>
      <c r="E939" s="121">
        <v>139</v>
      </c>
      <c r="F939" s="121">
        <v>165</v>
      </c>
      <c r="G939" s="121">
        <v>122</v>
      </c>
      <c r="H939" s="121">
        <v>167</v>
      </c>
      <c r="I939" s="121">
        <v>140</v>
      </c>
      <c r="J939" s="121">
        <v>191</v>
      </c>
      <c r="K939" s="121">
        <v>226</v>
      </c>
      <c r="L939" s="121">
        <v>167</v>
      </c>
      <c r="M939" s="121">
        <v>140</v>
      </c>
      <c r="N939" s="121">
        <v>167</v>
      </c>
      <c r="O939" s="122">
        <v>189</v>
      </c>
    </row>
    <row r="940" spans="1:15" ht="20.25" customHeight="1" x14ac:dyDescent="0.15">
      <c r="A940" s="339"/>
      <c r="B940" s="24" t="s">
        <v>161</v>
      </c>
      <c r="C940" s="205">
        <f t="shared" si="131"/>
        <v>1888</v>
      </c>
      <c r="D940" s="121">
        <v>120</v>
      </c>
      <c r="E940" s="121">
        <v>81</v>
      </c>
      <c r="F940" s="121">
        <v>147</v>
      </c>
      <c r="G940" s="121">
        <v>128</v>
      </c>
      <c r="H940" s="121">
        <v>143</v>
      </c>
      <c r="I940" s="121">
        <v>145</v>
      </c>
      <c r="J940" s="121">
        <v>153</v>
      </c>
      <c r="K940" s="121">
        <v>214</v>
      </c>
      <c r="L940" s="121">
        <v>147</v>
      </c>
      <c r="M940" s="121">
        <v>263</v>
      </c>
      <c r="N940" s="121">
        <v>161</v>
      </c>
      <c r="O940" s="122">
        <v>186</v>
      </c>
    </row>
    <row r="941" spans="1:15" ht="20.25" customHeight="1" x14ac:dyDescent="0.15">
      <c r="A941" s="339"/>
      <c r="B941" s="24" t="s">
        <v>186</v>
      </c>
      <c r="C941" s="205">
        <f t="shared" si="131"/>
        <v>1513</v>
      </c>
      <c r="D941" s="230">
        <v>131</v>
      </c>
      <c r="E941" s="230">
        <v>127</v>
      </c>
      <c r="F941" s="230">
        <v>132</v>
      </c>
      <c r="G941" s="230">
        <v>122</v>
      </c>
      <c r="H941" s="230">
        <v>100</v>
      </c>
      <c r="I941" s="230">
        <v>73</v>
      </c>
      <c r="J941" s="230">
        <v>116</v>
      </c>
      <c r="K941" s="230">
        <v>140</v>
      </c>
      <c r="L941" s="230">
        <v>116</v>
      </c>
      <c r="M941" s="230">
        <v>146</v>
      </c>
      <c r="N941" s="230">
        <v>130</v>
      </c>
      <c r="O941" s="231">
        <v>180</v>
      </c>
    </row>
    <row r="942" spans="1:15" ht="20.25" customHeight="1" x14ac:dyDescent="0.15">
      <c r="A942" s="339"/>
      <c r="B942" s="24" t="s">
        <v>187</v>
      </c>
      <c r="C942" s="205">
        <f t="shared" si="131"/>
        <v>1192</v>
      </c>
      <c r="D942" s="224">
        <v>89</v>
      </c>
      <c r="E942" s="224">
        <v>99</v>
      </c>
      <c r="F942" s="224">
        <v>100</v>
      </c>
      <c r="G942" s="224">
        <v>91</v>
      </c>
      <c r="H942" s="224">
        <v>79</v>
      </c>
      <c r="I942" s="224">
        <v>79</v>
      </c>
      <c r="J942" s="224">
        <v>101</v>
      </c>
      <c r="K942" s="224">
        <v>109</v>
      </c>
      <c r="L942" s="224">
        <v>94</v>
      </c>
      <c r="M942" s="224">
        <v>99</v>
      </c>
      <c r="N942" s="224">
        <v>112</v>
      </c>
      <c r="O942" s="225">
        <v>140</v>
      </c>
    </row>
    <row r="943" spans="1:15" ht="20.25" customHeight="1" thickBot="1" x14ac:dyDescent="0.2">
      <c r="A943" s="340"/>
      <c r="B943" s="11" t="s">
        <v>20</v>
      </c>
      <c r="C943" s="14">
        <f>C942/C941</f>
        <v>0.78783873099801716</v>
      </c>
      <c r="D943" s="14">
        <f t="shared" ref="D943:O943" si="132">D942/D941</f>
        <v>0.67938931297709926</v>
      </c>
      <c r="E943" s="14">
        <f t="shared" si="132"/>
        <v>0.77952755905511806</v>
      </c>
      <c r="F943" s="14">
        <f t="shared" si="132"/>
        <v>0.75757575757575757</v>
      </c>
      <c r="G943" s="14">
        <f t="shared" si="132"/>
        <v>0.74590163934426235</v>
      </c>
      <c r="H943" s="14">
        <f t="shared" si="132"/>
        <v>0.79</v>
      </c>
      <c r="I943" s="14">
        <f t="shared" si="132"/>
        <v>1.0821917808219179</v>
      </c>
      <c r="J943" s="14">
        <f t="shared" si="132"/>
        <v>0.87068965517241381</v>
      </c>
      <c r="K943" s="14">
        <f t="shared" si="132"/>
        <v>0.77857142857142858</v>
      </c>
      <c r="L943" s="14">
        <f t="shared" si="132"/>
        <v>0.81034482758620685</v>
      </c>
      <c r="M943" s="14">
        <f t="shared" si="132"/>
        <v>0.67808219178082196</v>
      </c>
      <c r="N943" s="14">
        <f t="shared" si="132"/>
        <v>0.86153846153846159</v>
      </c>
      <c r="O943" s="15">
        <f t="shared" si="132"/>
        <v>0.77777777777777779</v>
      </c>
    </row>
    <row r="944" spans="1:15" ht="20.25" customHeight="1" x14ac:dyDescent="0.15">
      <c r="A944" s="334" t="s">
        <v>52</v>
      </c>
      <c r="B944" s="207" t="s">
        <v>17</v>
      </c>
      <c r="C944" s="126">
        <f t="shared" ref="C944:C963" si="133">SUM(D944:O944)</f>
        <v>78300</v>
      </c>
      <c r="D944" s="127">
        <v>300</v>
      </c>
      <c r="E944" s="127">
        <v>100</v>
      </c>
      <c r="F944" s="127">
        <v>500</v>
      </c>
      <c r="G944" s="127">
        <v>16000</v>
      </c>
      <c r="H944" s="127">
        <v>20000</v>
      </c>
      <c r="I944" s="127">
        <v>7800</v>
      </c>
      <c r="J944" s="127">
        <v>8500</v>
      </c>
      <c r="K944" s="127">
        <v>8000</v>
      </c>
      <c r="L944" s="127">
        <v>6800</v>
      </c>
      <c r="M944" s="127">
        <v>5600</v>
      </c>
      <c r="N944" s="127">
        <v>4500</v>
      </c>
      <c r="O944" s="128">
        <v>200</v>
      </c>
    </row>
    <row r="945" spans="1:17" ht="20.25" customHeight="1" x14ac:dyDescent="0.15">
      <c r="A945" s="335"/>
      <c r="B945" s="37" t="s">
        <v>18</v>
      </c>
      <c r="C945" s="78">
        <f t="shared" si="133"/>
        <v>78300</v>
      </c>
      <c r="D945" s="121">
        <v>300</v>
      </c>
      <c r="E945" s="121">
        <v>100</v>
      </c>
      <c r="F945" s="121">
        <v>500</v>
      </c>
      <c r="G945" s="121">
        <v>16000</v>
      </c>
      <c r="H945" s="121">
        <v>20000</v>
      </c>
      <c r="I945" s="121">
        <v>7800</v>
      </c>
      <c r="J945" s="121">
        <v>8500</v>
      </c>
      <c r="K945" s="121">
        <v>8000</v>
      </c>
      <c r="L945" s="121">
        <v>6800</v>
      </c>
      <c r="M945" s="121">
        <v>5600</v>
      </c>
      <c r="N945" s="121">
        <v>4500</v>
      </c>
      <c r="O945" s="122">
        <v>200</v>
      </c>
    </row>
    <row r="946" spans="1:17" ht="20.25" customHeight="1" x14ac:dyDescent="0.15">
      <c r="A946" s="335"/>
      <c r="B946" s="37" t="s">
        <v>19</v>
      </c>
      <c r="C946" s="78">
        <f t="shared" si="133"/>
        <v>60500</v>
      </c>
      <c r="D946" s="121">
        <v>1100</v>
      </c>
      <c r="E946" s="121">
        <v>600</v>
      </c>
      <c r="F946" s="121">
        <v>1700</v>
      </c>
      <c r="G946" s="121">
        <v>5000</v>
      </c>
      <c r="H946" s="121">
        <v>8100</v>
      </c>
      <c r="I946" s="121">
        <v>6100</v>
      </c>
      <c r="J946" s="121">
        <v>9200</v>
      </c>
      <c r="K946" s="121">
        <v>9100</v>
      </c>
      <c r="L946" s="121">
        <v>10100</v>
      </c>
      <c r="M946" s="121">
        <v>6100</v>
      </c>
      <c r="N946" s="121">
        <v>2600</v>
      </c>
      <c r="O946" s="122">
        <v>800</v>
      </c>
    </row>
    <row r="947" spans="1:17" ht="20.25" customHeight="1" x14ac:dyDescent="0.15">
      <c r="A947" s="335"/>
      <c r="B947" s="37" t="s">
        <v>59</v>
      </c>
      <c r="C947" s="78">
        <f t="shared" si="133"/>
        <v>56800</v>
      </c>
      <c r="D947" s="121">
        <v>1100</v>
      </c>
      <c r="E947" s="121">
        <v>600</v>
      </c>
      <c r="F947" s="121">
        <v>1600</v>
      </c>
      <c r="G947" s="121">
        <v>4800</v>
      </c>
      <c r="H947" s="121">
        <v>8400</v>
      </c>
      <c r="I947" s="121">
        <v>6100</v>
      </c>
      <c r="J947" s="121">
        <v>7700</v>
      </c>
      <c r="K947" s="121">
        <v>7900</v>
      </c>
      <c r="L947" s="121">
        <v>8600</v>
      </c>
      <c r="M947" s="121">
        <v>6300</v>
      </c>
      <c r="N947" s="121">
        <v>2600</v>
      </c>
      <c r="O947" s="122">
        <v>1100</v>
      </c>
    </row>
    <row r="948" spans="1:17" ht="20.25" customHeight="1" x14ac:dyDescent="0.15">
      <c r="A948" s="335"/>
      <c r="B948" s="37" t="s">
        <v>66</v>
      </c>
      <c r="C948" s="78">
        <f t="shared" si="133"/>
        <v>52700</v>
      </c>
      <c r="D948" s="121">
        <v>1000</v>
      </c>
      <c r="E948" s="121">
        <v>500</v>
      </c>
      <c r="F948" s="121">
        <v>1700</v>
      </c>
      <c r="G948" s="121">
        <v>4700</v>
      </c>
      <c r="H948" s="121">
        <v>7400</v>
      </c>
      <c r="I948" s="121">
        <v>4700</v>
      </c>
      <c r="J948" s="121">
        <v>6400</v>
      </c>
      <c r="K948" s="121">
        <v>7700</v>
      </c>
      <c r="L948" s="121">
        <v>8700</v>
      </c>
      <c r="M948" s="121">
        <v>6300</v>
      </c>
      <c r="N948" s="121">
        <v>2900</v>
      </c>
      <c r="O948" s="122">
        <v>700</v>
      </c>
    </row>
    <row r="949" spans="1:17" ht="20.25" customHeight="1" x14ac:dyDescent="0.15">
      <c r="A949" s="335"/>
      <c r="B949" s="37" t="s">
        <v>69</v>
      </c>
      <c r="C949" s="78">
        <f t="shared" si="133"/>
        <v>48500</v>
      </c>
      <c r="D949" s="43">
        <v>800</v>
      </c>
      <c r="E949" s="43">
        <v>300</v>
      </c>
      <c r="F949" s="43">
        <v>1400</v>
      </c>
      <c r="G949" s="43">
        <v>4700</v>
      </c>
      <c r="H949" s="43">
        <v>7400</v>
      </c>
      <c r="I949" s="43">
        <v>4000</v>
      </c>
      <c r="J949" s="43">
        <v>6700</v>
      </c>
      <c r="K949" s="43">
        <v>6600</v>
      </c>
      <c r="L949" s="43">
        <v>7500</v>
      </c>
      <c r="M949" s="43">
        <v>4600</v>
      </c>
      <c r="N949" s="43">
        <v>4100</v>
      </c>
      <c r="O949" s="44">
        <v>400</v>
      </c>
    </row>
    <row r="950" spans="1:17" ht="20.25" customHeight="1" x14ac:dyDescent="0.15">
      <c r="A950" s="335"/>
      <c r="B950" s="37" t="s">
        <v>72</v>
      </c>
      <c r="C950" s="78">
        <f t="shared" si="133"/>
        <v>26700</v>
      </c>
      <c r="D950" s="43">
        <v>800</v>
      </c>
      <c r="E950" s="43">
        <v>300</v>
      </c>
      <c r="F950" s="43">
        <v>200</v>
      </c>
      <c r="G950" s="43">
        <v>2300</v>
      </c>
      <c r="H950" s="43">
        <v>5300</v>
      </c>
      <c r="I950" s="43">
        <v>2100</v>
      </c>
      <c r="J950" s="43">
        <v>3000</v>
      </c>
      <c r="K950" s="43">
        <v>3000</v>
      </c>
      <c r="L950" s="43">
        <v>4000</v>
      </c>
      <c r="M950" s="43">
        <v>2400</v>
      </c>
      <c r="N950" s="43">
        <v>3000</v>
      </c>
      <c r="O950" s="44">
        <v>300</v>
      </c>
    </row>
    <row r="951" spans="1:17" ht="20.25" customHeight="1" x14ac:dyDescent="0.15">
      <c r="A951" s="335"/>
      <c r="B951" s="37" t="s">
        <v>74</v>
      </c>
      <c r="C951" s="78">
        <f t="shared" si="133"/>
        <v>38300</v>
      </c>
      <c r="D951" s="43">
        <v>800</v>
      </c>
      <c r="E951" s="43">
        <v>300</v>
      </c>
      <c r="F951" s="43">
        <v>200</v>
      </c>
      <c r="G951" s="43">
        <v>5100</v>
      </c>
      <c r="H951" s="43">
        <v>3400</v>
      </c>
      <c r="I951" s="43">
        <v>3800</v>
      </c>
      <c r="J951" s="43">
        <v>5400</v>
      </c>
      <c r="K951" s="43">
        <v>4700</v>
      </c>
      <c r="L951" s="43">
        <v>5700</v>
      </c>
      <c r="M951" s="43">
        <v>4700</v>
      </c>
      <c r="N951" s="43">
        <v>3700</v>
      </c>
      <c r="O951" s="44">
        <v>500</v>
      </c>
    </row>
    <row r="952" spans="1:17" ht="20.25" customHeight="1" x14ac:dyDescent="0.15">
      <c r="A952" s="335"/>
      <c r="B952" s="37" t="s">
        <v>80</v>
      </c>
      <c r="C952" s="78">
        <f t="shared" si="133"/>
        <v>37800</v>
      </c>
      <c r="D952" s="43">
        <v>700</v>
      </c>
      <c r="E952" s="43">
        <v>200</v>
      </c>
      <c r="F952" s="43">
        <v>500</v>
      </c>
      <c r="G952" s="43">
        <v>5600</v>
      </c>
      <c r="H952" s="43">
        <v>3400</v>
      </c>
      <c r="I952" s="43">
        <v>3700</v>
      </c>
      <c r="J952" s="43">
        <v>4700</v>
      </c>
      <c r="K952" s="43">
        <v>4800</v>
      </c>
      <c r="L952" s="43">
        <v>5200</v>
      </c>
      <c r="M952" s="43">
        <v>5100</v>
      </c>
      <c r="N952" s="43">
        <v>3400</v>
      </c>
      <c r="O952" s="44">
        <v>500</v>
      </c>
      <c r="P952" s="5"/>
      <c r="Q952" s="110"/>
    </row>
    <row r="953" spans="1:17" ht="20.25" customHeight="1" x14ac:dyDescent="0.15">
      <c r="A953" s="335"/>
      <c r="B953" s="37" t="s">
        <v>81</v>
      </c>
      <c r="C953" s="78">
        <f t="shared" si="133"/>
        <v>38100</v>
      </c>
      <c r="D953" s="43">
        <v>700</v>
      </c>
      <c r="E953" s="43">
        <v>200</v>
      </c>
      <c r="F953" s="43">
        <v>400</v>
      </c>
      <c r="G953" s="43">
        <v>5600</v>
      </c>
      <c r="H953" s="43">
        <v>3500</v>
      </c>
      <c r="I953" s="43">
        <v>3700</v>
      </c>
      <c r="J953" s="43">
        <v>4700</v>
      </c>
      <c r="K953" s="43">
        <v>4700</v>
      </c>
      <c r="L953" s="43">
        <v>5300</v>
      </c>
      <c r="M953" s="43">
        <v>5200</v>
      </c>
      <c r="N953" s="43">
        <v>3700</v>
      </c>
      <c r="O953" s="44">
        <v>400</v>
      </c>
    </row>
    <row r="954" spans="1:17" ht="20.25" customHeight="1" x14ac:dyDescent="0.15">
      <c r="A954" s="335"/>
      <c r="B954" s="37" t="s">
        <v>89</v>
      </c>
      <c r="C954" s="78">
        <f t="shared" si="133"/>
        <v>38500</v>
      </c>
      <c r="D954" s="43">
        <v>700</v>
      </c>
      <c r="E954" s="43">
        <v>200</v>
      </c>
      <c r="F954" s="43">
        <v>400</v>
      </c>
      <c r="G954" s="43">
        <v>5600</v>
      </c>
      <c r="H954" s="43">
        <v>3400</v>
      </c>
      <c r="I954" s="43">
        <v>3700</v>
      </c>
      <c r="J954" s="43">
        <v>5000</v>
      </c>
      <c r="K954" s="43">
        <v>5000</v>
      </c>
      <c r="L954" s="43">
        <v>5200</v>
      </c>
      <c r="M954" s="43">
        <v>5200</v>
      </c>
      <c r="N954" s="43">
        <v>3700</v>
      </c>
      <c r="O954" s="44">
        <v>400</v>
      </c>
    </row>
    <row r="955" spans="1:17" ht="20.25" customHeight="1" x14ac:dyDescent="0.15">
      <c r="A955" s="335"/>
      <c r="B955" s="37" t="s">
        <v>92</v>
      </c>
      <c r="C955" s="78">
        <f t="shared" si="133"/>
        <v>37580</v>
      </c>
      <c r="D955" s="43">
        <v>850</v>
      </c>
      <c r="E955" s="43">
        <v>200</v>
      </c>
      <c r="F955" s="43">
        <v>530</v>
      </c>
      <c r="G955" s="43">
        <v>5600</v>
      </c>
      <c r="H955" s="43">
        <v>3200</v>
      </c>
      <c r="I955" s="43">
        <v>3700</v>
      </c>
      <c r="J955" s="43">
        <v>4800</v>
      </c>
      <c r="K955" s="43">
        <v>4800</v>
      </c>
      <c r="L955" s="43">
        <v>5100</v>
      </c>
      <c r="M955" s="43">
        <v>5000</v>
      </c>
      <c r="N955" s="43">
        <v>3500</v>
      </c>
      <c r="O955" s="44">
        <v>300</v>
      </c>
    </row>
    <row r="956" spans="1:17" ht="20.25" customHeight="1" x14ac:dyDescent="0.15">
      <c r="A956" s="335"/>
      <c r="B956" s="37" t="s">
        <v>115</v>
      </c>
      <c r="C956" s="78">
        <f t="shared" si="133"/>
        <v>35470</v>
      </c>
      <c r="D956" s="43">
        <v>850</v>
      </c>
      <c r="E956" s="43">
        <v>200</v>
      </c>
      <c r="F956" s="43">
        <v>500</v>
      </c>
      <c r="G956" s="43">
        <v>4600</v>
      </c>
      <c r="H956" s="43">
        <v>3650</v>
      </c>
      <c r="I956" s="43">
        <v>3700</v>
      </c>
      <c r="J956" s="43">
        <v>3800</v>
      </c>
      <c r="K956" s="43">
        <v>3800</v>
      </c>
      <c r="L956" s="43">
        <v>5200</v>
      </c>
      <c r="M956" s="43">
        <v>5200</v>
      </c>
      <c r="N956" s="43">
        <v>3600</v>
      </c>
      <c r="O956" s="44">
        <v>370</v>
      </c>
    </row>
    <row r="957" spans="1:17" ht="20.25" customHeight="1" x14ac:dyDescent="0.15">
      <c r="A957" s="335"/>
      <c r="B957" s="37" t="s">
        <v>119</v>
      </c>
      <c r="C957" s="78">
        <f t="shared" si="133"/>
        <v>34488</v>
      </c>
      <c r="D957" s="43">
        <v>800</v>
      </c>
      <c r="E957" s="43">
        <v>150</v>
      </c>
      <c r="F957" s="43">
        <v>450</v>
      </c>
      <c r="G957" s="43">
        <v>4576</v>
      </c>
      <c r="H957" s="43">
        <v>3323</v>
      </c>
      <c r="I957" s="43">
        <v>3639</v>
      </c>
      <c r="J957" s="43">
        <v>3700</v>
      </c>
      <c r="K957" s="43">
        <v>3700</v>
      </c>
      <c r="L957" s="43">
        <v>5200</v>
      </c>
      <c r="M957" s="43">
        <v>5200</v>
      </c>
      <c r="N957" s="43">
        <v>3400</v>
      </c>
      <c r="O957" s="44">
        <v>350</v>
      </c>
    </row>
    <row r="958" spans="1:17" ht="20.25" customHeight="1" x14ac:dyDescent="0.15">
      <c r="A958" s="335"/>
      <c r="B958" s="37" t="s">
        <v>138</v>
      </c>
      <c r="C958" s="78">
        <f t="shared" si="133"/>
        <v>33400</v>
      </c>
      <c r="D958" s="43">
        <v>800</v>
      </c>
      <c r="E958" s="43">
        <v>150</v>
      </c>
      <c r="F958" s="43">
        <v>450</v>
      </c>
      <c r="G958" s="43">
        <v>4500</v>
      </c>
      <c r="H958" s="43">
        <v>3000</v>
      </c>
      <c r="I958" s="43">
        <v>3600</v>
      </c>
      <c r="J958" s="43">
        <v>3600</v>
      </c>
      <c r="K958" s="43">
        <v>3600</v>
      </c>
      <c r="L958" s="43">
        <v>5100</v>
      </c>
      <c r="M958" s="43">
        <v>5000</v>
      </c>
      <c r="N958" s="43">
        <v>3300</v>
      </c>
      <c r="O958" s="44">
        <v>300</v>
      </c>
    </row>
    <row r="959" spans="1:17" ht="20.25" customHeight="1" x14ac:dyDescent="0.15">
      <c r="A959" s="335"/>
      <c r="B959" s="37" t="s">
        <v>149</v>
      </c>
      <c r="C959" s="78">
        <f t="shared" si="133"/>
        <v>4710</v>
      </c>
      <c r="D959" s="43">
        <v>800</v>
      </c>
      <c r="E959" s="43">
        <v>150</v>
      </c>
      <c r="F959" s="43">
        <v>300</v>
      </c>
      <c r="G959" s="43">
        <v>900</v>
      </c>
      <c r="H959" s="43">
        <v>300</v>
      </c>
      <c r="I959" s="43">
        <v>300</v>
      </c>
      <c r="J959" s="43">
        <v>300</v>
      </c>
      <c r="K959" s="43">
        <v>300</v>
      </c>
      <c r="L959" s="43">
        <v>300</v>
      </c>
      <c r="M959" s="43">
        <v>410</v>
      </c>
      <c r="N959" s="43">
        <v>320</v>
      </c>
      <c r="O959" s="44">
        <v>330</v>
      </c>
    </row>
    <row r="960" spans="1:17" ht="20.25" customHeight="1" x14ac:dyDescent="0.15">
      <c r="A960" s="335"/>
      <c r="B960" s="37" t="s">
        <v>155</v>
      </c>
      <c r="C960" s="78">
        <f t="shared" si="133"/>
        <v>4750</v>
      </c>
      <c r="D960" s="43">
        <v>810</v>
      </c>
      <c r="E960" s="43">
        <v>140</v>
      </c>
      <c r="F960" s="43">
        <v>310</v>
      </c>
      <c r="G960" s="43">
        <v>900</v>
      </c>
      <c r="H960" s="43">
        <v>310</v>
      </c>
      <c r="I960" s="43">
        <v>300</v>
      </c>
      <c r="J960" s="43">
        <v>310</v>
      </c>
      <c r="K960" s="43">
        <v>310</v>
      </c>
      <c r="L960" s="43">
        <v>440</v>
      </c>
      <c r="M960" s="43">
        <v>310</v>
      </c>
      <c r="N960" s="43">
        <v>300</v>
      </c>
      <c r="O960" s="44">
        <v>310</v>
      </c>
    </row>
    <row r="961" spans="1:17" ht="20.25" customHeight="1" x14ac:dyDescent="0.15">
      <c r="A961" s="335"/>
      <c r="B961" s="37" t="s">
        <v>161</v>
      </c>
      <c r="C961" s="78">
        <f t="shared" si="133"/>
        <v>5250</v>
      </c>
      <c r="D961" s="43">
        <v>810</v>
      </c>
      <c r="E961" s="43">
        <v>140</v>
      </c>
      <c r="F961" s="43">
        <v>310</v>
      </c>
      <c r="G961" s="43">
        <v>920</v>
      </c>
      <c r="H961" s="43">
        <v>470</v>
      </c>
      <c r="I961" s="43">
        <v>320</v>
      </c>
      <c r="J961" s="43">
        <v>370</v>
      </c>
      <c r="K961" s="43">
        <v>330</v>
      </c>
      <c r="L961" s="43">
        <v>390</v>
      </c>
      <c r="M961" s="43">
        <v>380</v>
      </c>
      <c r="N961" s="43">
        <v>430</v>
      </c>
      <c r="O961" s="44">
        <v>380</v>
      </c>
    </row>
    <row r="962" spans="1:17" ht="20.25" customHeight="1" x14ac:dyDescent="0.15">
      <c r="A962" s="335"/>
      <c r="B962" s="37" t="s">
        <v>186</v>
      </c>
      <c r="C962" s="78">
        <f t="shared" si="133"/>
        <v>5880</v>
      </c>
      <c r="D962" s="230">
        <v>810</v>
      </c>
      <c r="E962" s="230">
        <v>140</v>
      </c>
      <c r="F962" s="230">
        <v>360</v>
      </c>
      <c r="G962" s="230">
        <v>1030</v>
      </c>
      <c r="H962" s="230">
        <v>460</v>
      </c>
      <c r="I962" s="230">
        <v>320</v>
      </c>
      <c r="J962" s="230">
        <v>460</v>
      </c>
      <c r="K962" s="230">
        <v>440</v>
      </c>
      <c r="L962" s="230">
        <v>490</v>
      </c>
      <c r="M962" s="230">
        <v>680</v>
      </c>
      <c r="N962" s="230">
        <v>310</v>
      </c>
      <c r="O962" s="231">
        <v>380</v>
      </c>
    </row>
    <row r="963" spans="1:17" ht="20.25" customHeight="1" x14ac:dyDescent="0.15">
      <c r="A963" s="335"/>
      <c r="B963" s="37" t="s">
        <v>187</v>
      </c>
      <c r="C963" s="78">
        <f t="shared" si="133"/>
        <v>5880</v>
      </c>
      <c r="D963" s="230">
        <v>810</v>
      </c>
      <c r="E963" s="230">
        <v>140</v>
      </c>
      <c r="F963" s="230">
        <v>360</v>
      </c>
      <c r="G963" s="230">
        <v>1030</v>
      </c>
      <c r="H963" s="230">
        <v>460</v>
      </c>
      <c r="I963" s="230">
        <v>320</v>
      </c>
      <c r="J963" s="230">
        <v>460</v>
      </c>
      <c r="K963" s="230">
        <v>440</v>
      </c>
      <c r="L963" s="230">
        <v>490</v>
      </c>
      <c r="M963" s="230">
        <v>680</v>
      </c>
      <c r="N963" s="230">
        <v>310</v>
      </c>
      <c r="O963" s="231">
        <v>380</v>
      </c>
    </row>
    <row r="964" spans="1:17" ht="20.25" customHeight="1" thickBot="1" x14ac:dyDescent="0.2">
      <c r="A964" s="336"/>
      <c r="B964" s="206" t="s">
        <v>20</v>
      </c>
      <c r="C964" s="14">
        <f>C963/C962</f>
        <v>1</v>
      </c>
      <c r="D964" s="14">
        <f t="shared" ref="D964:O964" si="134">D963/D962</f>
        <v>1</v>
      </c>
      <c r="E964" s="14">
        <f t="shared" si="134"/>
        <v>1</v>
      </c>
      <c r="F964" s="14">
        <f t="shared" si="134"/>
        <v>1</v>
      </c>
      <c r="G964" s="14">
        <f t="shared" si="134"/>
        <v>1</v>
      </c>
      <c r="H964" s="14">
        <f t="shared" si="134"/>
        <v>1</v>
      </c>
      <c r="I964" s="14">
        <f t="shared" si="134"/>
        <v>1</v>
      </c>
      <c r="J964" s="14">
        <f t="shared" si="134"/>
        <v>1</v>
      </c>
      <c r="K964" s="14">
        <f t="shared" si="134"/>
        <v>1</v>
      </c>
      <c r="L964" s="14">
        <f t="shared" si="134"/>
        <v>1</v>
      </c>
      <c r="M964" s="14">
        <f t="shared" si="134"/>
        <v>1</v>
      </c>
      <c r="N964" s="14">
        <f t="shared" si="134"/>
        <v>1</v>
      </c>
      <c r="O964" s="15">
        <f t="shared" si="134"/>
        <v>1</v>
      </c>
    </row>
    <row r="965" spans="1:17" ht="20.25" customHeight="1" x14ac:dyDescent="0.15">
      <c r="A965" s="334" t="s">
        <v>182</v>
      </c>
      <c r="B965" s="207" t="s">
        <v>17</v>
      </c>
      <c r="C965" s="126">
        <f t="shared" ref="C965:C984" si="135">SUM(D965:O965)</f>
        <v>0</v>
      </c>
      <c r="D965" s="127">
        <v>0</v>
      </c>
      <c r="E965" s="127">
        <v>0</v>
      </c>
      <c r="F965" s="127">
        <v>0</v>
      </c>
      <c r="G965" s="127">
        <v>0</v>
      </c>
      <c r="H965" s="127">
        <v>0</v>
      </c>
      <c r="I965" s="127">
        <v>0</v>
      </c>
      <c r="J965" s="127">
        <v>0</v>
      </c>
      <c r="K965" s="127">
        <v>0</v>
      </c>
      <c r="L965" s="127">
        <v>0</v>
      </c>
      <c r="M965" s="127">
        <v>0</v>
      </c>
      <c r="N965" s="127">
        <v>0</v>
      </c>
      <c r="O965" s="128">
        <v>0</v>
      </c>
    </row>
    <row r="966" spans="1:17" ht="20.25" customHeight="1" x14ac:dyDescent="0.15">
      <c r="A966" s="335"/>
      <c r="B966" s="37" t="s">
        <v>18</v>
      </c>
      <c r="C966" s="78">
        <f t="shared" si="135"/>
        <v>51074</v>
      </c>
      <c r="D966" s="121">
        <v>3258</v>
      </c>
      <c r="E966" s="121">
        <v>3154</v>
      </c>
      <c r="F966" s="121">
        <v>3327</v>
      </c>
      <c r="G966" s="121">
        <v>3754</v>
      </c>
      <c r="H966" s="121">
        <v>3477</v>
      </c>
      <c r="I966" s="121">
        <v>3856</v>
      </c>
      <c r="J966" s="121">
        <v>5772</v>
      </c>
      <c r="K966" s="121">
        <v>5583</v>
      </c>
      <c r="L966" s="121">
        <v>5494</v>
      </c>
      <c r="M966" s="121">
        <v>4649</v>
      </c>
      <c r="N966" s="121">
        <v>3907</v>
      </c>
      <c r="O966" s="122">
        <v>4843</v>
      </c>
    </row>
    <row r="967" spans="1:17" ht="20.25" customHeight="1" x14ac:dyDescent="0.15">
      <c r="A967" s="335"/>
      <c r="B967" s="37" t="s">
        <v>19</v>
      </c>
      <c r="C967" s="78">
        <f t="shared" si="135"/>
        <v>63000</v>
      </c>
      <c r="D967" s="121">
        <v>4000</v>
      </c>
      <c r="E967" s="121">
        <v>4000</v>
      </c>
      <c r="F967" s="121">
        <v>5000</v>
      </c>
      <c r="G967" s="121">
        <v>5000</v>
      </c>
      <c r="H967" s="121">
        <v>5000</v>
      </c>
      <c r="I967" s="121">
        <v>6000</v>
      </c>
      <c r="J967" s="121">
        <v>6000</v>
      </c>
      <c r="K967" s="121">
        <v>6000</v>
      </c>
      <c r="L967" s="121">
        <v>6000</v>
      </c>
      <c r="M967" s="121">
        <v>5000</v>
      </c>
      <c r="N967" s="121">
        <v>5000</v>
      </c>
      <c r="O967" s="122">
        <v>6000</v>
      </c>
    </row>
    <row r="968" spans="1:17" ht="20.25" customHeight="1" x14ac:dyDescent="0.15">
      <c r="A968" s="335"/>
      <c r="B968" s="37" t="s">
        <v>59</v>
      </c>
      <c r="C968" s="78">
        <f t="shared" si="135"/>
        <v>58000</v>
      </c>
      <c r="D968" s="121">
        <v>3000</v>
      </c>
      <c r="E968" s="121">
        <v>4000</v>
      </c>
      <c r="F968" s="121">
        <v>5000</v>
      </c>
      <c r="G968" s="121">
        <v>4000</v>
      </c>
      <c r="H968" s="121">
        <v>5000</v>
      </c>
      <c r="I968" s="121">
        <v>5000</v>
      </c>
      <c r="J968" s="121">
        <v>6000</v>
      </c>
      <c r="K968" s="121">
        <v>6000</v>
      </c>
      <c r="L968" s="121">
        <v>5000</v>
      </c>
      <c r="M968" s="121">
        <v>5000</v>
      </c>
      <c r="N968" s="121">
        <v>5000</v>
      </c>
      <c r="O968" s="122">
        <v>5000</v>
      </c>
    </row>
    <row r="969" spans="1:17" ht="20.25" customHeight="1" x14ac:dyDescent="0.15">
      <c r="A969" s="335"/>
      <c r="B969" s="37" t="s">
        <v>66</v>
      </c>
      <c r="C969" s="78">
        <f t="shared" si="135"/>
        <v>57700</v>
      </c>
      <c r="D969" s="121">
        <v>3200</v>
      </c>
      <c r="E969" s="121">
        <v>3600</v>
      </c>
      <c r="F969" s="121">
        <v>4300</v>
      </c>
      <c r="G969" s="121">
        <v>4200</v>
      </c>
      <c r="H969" s="121">
        <v>5500</v>
      </c>
      <c r="I969" s="121">
        <v>4700</v>
      </c>
      <c r="J969" s="121">
        <v>5400</v>
      </c>
      <c r="K969" s="121">
        <v>6800</v>
      </c>
      <c r="L969" s="121">
        <v>5800</v>
      </c>
      <c r="M969" s="121">
        <v>4900</v>
      </c>
      <c r="N969" s="121">
        <v>4500</v>
      </c>
      <c r="O969" s="122">
        <v>4800</v>
      </c>
    </row>
    <row r="970" spans="1:17" ht="20.25" customHeight="1" x14ac:dyDescent="0.15">
      <c r="A970" s="335"/>
      <c r="B970" s="37" t="s">
        <v>69</v>
      </c>
      <c r="C970" s="78">
        <f t="shared" si="135"/>
        <v>58000</v>
      </c>
      <c r="D970" s="43">
        <v>4000</v>
      </c>
      <c r="E970" s="43">
        <v>3900</v>
      </c>
      <c r="F970" s="43">
        <v>4600</v>
      </c>
      <c r="G970" s="43">
        <v>4200</v>
      </c>
      <c r="H970" s="43">
        <v>5100</v>
      </c>
      <c r="I970" s="43">
        <v>4900</v>
      </c>
      <c r="J970" s="43">
        <v>5300</v>
      </c>
      <c r="K970" s="43">
        <v>5800</v>
      </c>
      <c r="L970" s="43">
        <v>5300</v>
      </c>
      <c r="M970" s="43">
        <v>5500</v>
      </c>
      <c r="N970" s="43">
        <v>4800</v>
      </c>
      <c r="O970" s="44">
        <v>4600</v>
      </c>
    </row>
    <row r="971" spans="1:17" ht="20.25" customHeight="1" x14ac:dyDescent="0.15">
      <c r="A971" s="335"/>
      <c r="B971" s="37" t="s">
        <v>72</v>
      </c>
      <c r="C971" s="78">
        <f t="shared" si="135"/>
        <v>50500</v>
      </c>
      <c r="D971" s="43">
        <v>3300</v>
      </c>
      <c r="E971" s="43">
        <v>3800</v>
      </c>
      <c r="F971" s="43">
        <v>2100</v>
      </c>
      <c r="G971" s="43">
        <v>3800</v>
      </c>
      <c r="H971" s="43">
        <v>4400</v>
      </c>
      <c r="I971" s="43">
        <v>4800</v>
      </c>
      <c r="J971" s="43">
        <v>5400</v>
      </c>
      <c r="K971" s="43">
        <v>5500</v>
      </c>
      <c r="L971" s="43">
        <v>4300</v>
      </c>
      <c r="M971" s="43">
        <v>5000</v>
      </c>
      <c r="N971" s="43">
        <v>4100</v>
      </c>
      <c r="O971" s="44">
        <v>4000</v>
      </c>
    </row>
    <row r="972" spans="1:17" ht="20.25" customHeight="1" x14ac:dyDescent="0.15">
      <c r="A972" s="335"/>
      <c r="B972" s="37" t="s">
        <v>74</v>
      </c>
      <c r="C972" s="78">
        <f t="shared" si="135"/>
        <v>50000</v>
      </c>
      <c r="D972" s="43">
        <v>3000</v>
      </c>
      <c r="E972" s="43">
        <v>3500</v>
      </c>
      <c r="F972" s="43">
        <v>4200</v>
      </c>
      <c r="G972" s="43">
        <v>3900</v>
      </c>
      <c r="H972" s="43">
        <v>4300</v>
      </c>
      <c r="I972" s="43">
        <v>4500</v>
      </c>
      <c r="J972" s="43">
        <v>4700</v>
      </c>
      <c r="K972" s="43">
        <v>5000</v>
      </c>
      <c r="L972" s="43">
        <v>4600</v>
      </c>
      <c r="M972" s="43">
        <v>4100</v>
      </c>
      <c r="N972" s="43">
        <v>3800</v>
      </c>
      <c r="O972" s="44">
        <v>4400</v>
      </c>
    </row>
    <row r="973" spans="1:17" ht="20.25" customHeight="1" x14ac:dyDescent="0.15">
      <c r="A973" s="335"/>
      <c r="B973" s="37" t="s">
        <v>80</v>
      </c>
      <c r="C973" s="78">
        <f t="shared" si="135"/>
        <v>47300</v>
      </c>
      <c r="D973" s="43">
        <v>2900</v>
      </c>
      <c r="E973" s="43">
        <v>3100</v>
      </c>
      <c r="F973" s="43">
        <v>4300</v>
      </c>
      <c r="G973" s="43">
        <v>3200</v>
      </c>
      <c r="H973" s="43">
        <v>3900</v>
      </c>
      <c r="I973" s="43">
        <v>4500</v>
      </c>
      <c r="J973" s="43">
        <v>4500</v>
      </c>
      <c r="K973" s="43">
        <v>4800</v>
      </c>
      <c r="L973" s="43">
        <v>4200</v>
      </c>
      <c r="M973" s="43">
        <v>3600</v>
      </c>
      <c r="N973" s="43">
        <v>4200</v>
      </c>
      <c r="O973" s="44">
        <v>4100</v>
      </c>
      <c r="P973" s="5"/>
      <c r="Q973" s="110"/>
    </row>
    <row r="974" spans="1:17" ht="20.25" customHeight="1" x14ac:dyDescent="0.15">
      <c r="A974" s="335"/>
      <c r="B974" s="37" t="s">
        <v>81</v>
      </c>
      <c r="C974" s="78">
        <f t="shared" si="135"/>
        <v>47900</v>
      </c>
      <c r="D974" s="192">
        <v>3000</v>
      </c>
      <c r="E974" s="192">
        <v>3100</v>
      </c>
      <c r="F974" s="192">
        <v>4600</v>
      </c>
      <c r="G974" s="192">
        <v>3400</v>
      </c>
      <c r="H974" s="192">
        <v>3900</v>
      </c>
      <c r="I974" s="192">
        <v>4100</v>
      </c>
      <c r="J974" s="192">
        <v>4300</v>
      </c>
      <c r="K974" s="192">
        <v>5300</v>
      </c>
      <c r="L974" s="192">
        <v>4200</v>
      </c>
      <c r="M974" s="192">
        <v>4100</v>
      </c>
      <c r="N974" s="192">
        <v>4200</v>
      </c>
      <c r="O974" s="193">
        <v>3700</v>
      </c>
    </row>
    <row r="975" spans="1:17" ht="20.25" customHeight="1" x14ac:dyDescent="0.15">
      <c r="A975" s="335"/>
      <c r="B975" s="37" t="s">
        <v>89</v>
      </c>
      <c r="C975" s="78">
        <f t="shared" si="135"/>
        <v>47600</v>
      </c>
      <c r="D975" s="192">
        <v>2800</v>
      </c>
      <c r="E975" s="192">
        <v>3500</v>
      </c>
      <c r="F975" s="192">
        <v>4200</v>
      </c>
      <c r="G975" s="192">
        <v>3900</v>
      </c>
      <c r="H975" s="192">
        <v>4500</v>
      </c>
      <c r="I975" s="192">
        <v>4000</v>
      </c>
      <c r="J975" s="192">
        <v>4300</v>
      </c>
      <c r="K975" s="192">
        <v>4700</v>
      </c>
      <c r="L975" s="192">
        <v>4200</v>
      </c>
      <c r="M975" s="192">
        <v>4100</v>
      </c>
      <c r="N975" s="192">
        <v>3600</v>
      </c>
      <c r="O975" s="193">
        <v>3800</v>
      </c>
    </row>
    <row r="976" spans="1:17" ht="20.25" customHeight="1" x14ac:dyDescent="0.15">
      <c r="A976" s="335"/>
      <c r="B976" s="37" t="s">
        <v>92</v>
      </c>
      <c r="C976" s="78">
        <f t="shared" si="135"/>
        <v>50300</v>
      </c>
      <c r="D976" s="192">
        <v>2800</v>
      </c>
      <c r="E976" s="192">
        <v>3400</v>
      </c>
      <c r="F976" s="192">
        <v>3900</v>
      </c>
      <c r="G976" s="192">
        <v>3500</v>
      </c>
      <c r="H976" s="192">
        <v>4100</v>
      </c>
      <c r="I976" s="192">
        <v>4400</v>
      </c>
      <c r="J976" s="192">
        <v>5000</v>
      </c>
      <c r="K976" s="192">
        <v>5000</v>
      </c>
      <c r="L976" s="192">
        <v>4500</v>
      </c>
      <c r="M976" s="192">
        <v>4700</v>
      </c>
      <c r="N976" s="192">
        <v>4600</v>
      </c>
      <c r="O976" s="193">
        <v>4400</v>
      </c>
    </row>
    <row r="977" spans="1:15" ht="20.25" customHeight="1" x14ac:dyDescent="0.15">
      <c r="A977" s="335"/>
      <c r="B977" s="37" t="s">
        <v>115</v>
      </c>
      <c r="C977" s="78">
        <f t="shared" si="135"/>
        <v>50100</v>
      </c>
      <c r="D977" s="192">
        <v>3100</v>
      </c>
      <c r="E977" s="192">
        <v>3700</v>
      </c>
      <c r="F977" s="192">
        <v>4100</v>
      </c>
      <c r="G977" s="192">
        <v>4100</v>
      </c>
      <c r="H977" s="192">
        <v>4100</v>
      </c>
      <c r="I977" s="192">
        <v>4000</v>
      </c>
      <c r="J977" s="192">
        <v>4600</v>
      </c>
      <c r="K977" s="192">
        <v>5000</v>
      </c>
      <c r="L977" s="192">
        <v>4700</v>
      </c>
      <c r="M977" s="192">
        <v>3900</v>
      </c>
      <c r="N977" s="192">
        <v>4300</v>
      </c>
      <c r="O977" s="193">
        <v>4500</v>
      </c>
    </row>
    <row r="978" spans="1:15" ht="20.25" customHeight="1" x14ac:dyDescent="0.15">
      <c r="A978" s="335"/>
      <c r="B978" s="37" t="s">
        <v>119</v>
      </c>
      <c r="C978" s="78">
        <f t="shared" si="135"/>
        <v>49072</v>
      </c>
      <c r="D978" s="192">
        <v>3677</v>
      </c>
      <c r="E978" s="192">
        <v>3627</v>
      </c>
      <c r="F978" s="192">
        <v>4186</v>
      </c>
      <c r="G978" s="192">
        <v>3603</v>
      </c>
      <c r="H978" s="192">
        <v>4189</v>
      </c>
      <c r="I978" s="192">
        <v>4366</v>
      </c>
      <c r="J978" s="192">
        <v>4320</v>
      </c>
      <c r="K978" s="192">
        <v>4583</v>
      </c>
      <c r="L978" s="192">
        <v>4550</v>
      </c>
      <c r="M978" s="192">
        <v>3826</v>
      </c>
      <c r="N978" s="192">
        <v>3831</v>
      </c>
      <c r="O978" s="193">
        <v>4314</v>
      </c>
    </row>
    <row r="979" spans="1:15" ht="20.25" customHeight="1" x14ac:dyDescent="0.15">
      <c r="A979" s="335"/>
      <c r="B979" s="37" t="s">
        <v>138</v>
      </c>
      <c r="C979" s="78">
        <f t="shared" si="135"/>
        <v>42168</v>
      </c>
      <c r="D979" s="192">
        <v>2821</v>
      </c>
      <c r="E979" s="192">
        <v>2991</v>
      </c>
      <c r="F979" s="192">
        <v>3977</v>
      </c>
      <c r="G979" s="192">
        <v>3081</v>
      </c>
      <c r="H979" s="192">
        <v>3632</v>
      </c>
      <c r="I979" s="192">
        <v>3973</v>
      </c>
      <c r="J979" s="192">
        <v>3799</v>
      </c>
      <c r="K979" s="192">
        <v>4157</v>
      </c>
      <c r="L979" s="192">
        <v>3788</v>
      </c>
      <c r="M979" s="192">
        <v>2840</v>
      </c>
      <c r="N979" s="192">
        <v>3441</v>
      </c>
      <c r="O979" s="193">
        <v>3668</v>
      </c>
    </row>
    <row r="980" spans="1:15" ht="20.25" customHeight="1" x14ac:dyDescent="0.15">
      <c r="A980" s="335"/>
      <c r="B980" s="37" t="s">
        <v>149</v>
      </c>
      <c r="C980" s="78">
        <f t="shared" si="135"/>
        <v>40023</v>
      </c>
      <c r="D980" s="192">
        <v>2531</v>
      </c>
      <c r="E980" s="192">
        <v>2872</v>
      </c>
      <c r="F980" s="192">
        <v>3472</v>
      </c>
      <c r="G980" s="192">
        <v>3321</v>
      </c>
      <c r="H980" s="192">
        <v>3806</v>
      </c>
      <c r="I980" s="192">
        <v>3354</v>
      </c>
      <c r="J980" s="192">
        <v>3631</v>
      </c>
      <c r="K980" s="192">
        <v>4367</v>
      </c>
      <c r="L980" s="192">
        <v>3693</v>
      </c>
      <c r="M980" s="192">
        <v>2840</v>
      </c>
      <c r="N980" s="192">
        <v>3153</v>
      </c>
      <c r="O980" s="193">
        <v>2983</v>
      </c>
    </row>
    <row r="981" spans="1:15" ht="20.25" customHeight="1" x14ac:dyDescent="0.15">
      <c r="A981" s="335"/>
      <c r="B981" s="37" t="s">
        <v>155</v>
      </c>
      <c r="C981" s="78">
        <f t="shared" si="135"/>
        <v>40747</v>
      </c>
      <c r="D981" s="192">
        <v>2487</v>
      </c>
      <c r="E981" s="192">
        <v>2763</v>
      </c>
      <c r="F981" s="192">
        <v>3464</v>
      </c>
      <c r="G981" s="192">
        <v>3000</v>
      </c>
      <c r="H981" s="192">
        <v>3896</v>
      </c>
      <c r="I981" s="192">
        <v>3695</v>
      </c>
      <c r="J981" s="192">
        <v>3539</v>
      </c>
      <c r="K981" s="192">
        <v>4136</v>
      </c>
      <c r="L981" s="192">
        <v>4091</v>
      </c>
      <c r="M981" s="192">
        <v>3546</v>
      </c>
      <c r="N981" s="192">
        <v>3075</v>
      </c>
      <c r="O981" s="193">
        <v>3055</v>
      </c>
    </row>
    <row r="982" spans="1:15" ht="20.25" customHeight="1" x14ac:dyDescent="0.15">
      <c r="A982" s="335"/>
      <c r="B982" s="37" t="s">
        <v>161</v>
      </c>
      <c r="C982" s="78">
        <f t="shared" si="135"/>
        <v>43100</v>
      </c>
      <c r="D982" s="192">
        <v>2800</v>
      </c>
      <c r="E982" s="192">
        <v>2900</v>
      </c>
      <c r="F982" s="192">
        <v>3800</v>
      </c>
      <c r="G982" s="192">
        <v>3300</v>
      </c>
      <c r="H982" s="192">
        <v>3700</v>
      </c>
      <c r="I982" s="192">
        <v>3800</v>
      </c>
      <c r="J982" s="192">
        <v>4100</v>
      </c>
      <c r="K982" s="192">
        <v>4300</v>
      </c>
      <c r="L982" s="192">
        <v>4100</v>
      </c>
      <c r="M982" s="192">
        <v>3500</v>
      </c>
      <c r="N982" s="192">
        <v>3400</v>
      </c>
      <c r="O982" s="193">
        <v>3400</v>
      </c>
    </row>
    <row r="983" spans="1:15" ht="20.25" customHeight="1" x14ac:dyDescent="0.15">
      <c r="A983" s="335"/>
      <c r="B983" s="37" t="s">
        <v>186</v>
      </c>
      <c r="C983" s="78">
        <f t="shared" si="135"/>
        <v>42000</v>
      </c>
      <c r="D983" s="296">
        <v>2600</v>
      </c>
      <c r="E983" s="296">
        <v>3000</v>
      </c>
      <c r="F983" s="296">
        <v>3800</v>
      </c>
      <c r="G983" s="296">
        <v>3600</v>
      </c>
      <c r="H983" s="296">
        <v>3600</v>
      </c>
      <c r="I983" s="296">
        <v>3600</v>
      </c>
      <c r="J983" s="296">
        <v>4000</v>
      </c>
      <c r="K983" s="296">
        <v>4100</v>
      </c>
      <c r="L983" s="296">
        <v>3900</v>
      </c>
      <c r="M983" s="296">
        <v>2900</v>
      </c>
      <c r="N983" s="296">
        <v>3400</v>
      </c>
      <c r="O983" s="298">
        <v>3500</v>
      </c>
    </row>
    <row r="984" spans="1:15" ht="20.25" customHeight="1" x14ac:dyDescent="0.15">
      <c r="A984" s="335"/>
      <c r="B984" s="37" t="s">
        <v>187</v>
      </c>
      <c r="C984" s="78">
        <f t="shared" si="135"/>
        <v>41400</v>
      </c>
      <c r="D984" s="297">
        <v>2700</v>
      </c>
      <c r="E984" s="297">
        <v>2900</v>
      </c>
      <c r="F984" s="297">
        <v>3900</v>
      </c>
      <c r="G984" s="297">
        <v>3200</v>
      </c>
      <c r="H984" s="297">
        <v>3600</v>
      </c>
      <c r="I984" s="297">
        <v>3700</v>
      </c>
      <c r="J984" s="297">
        <v>3600</v>
      </c>
      <c r="K984" s="297">
        <v>3900</v>
      </c>
      <c r="L984" s="297">
        <v>3700</v>
      </c>
      <c r="M984" s="297">
        <v>2800</v>
      </c>
      <c r="N984" s="297">
        <v>3400</v>
      </c>
      <c r="O984" s="299">
        <v>4000</v>
      </c>
    </row>
    <row r="985" spans="1:15" ht="20.25" customHeight="1" thickBot="1" x14ac:dyDescent="0.2">
      <c r="A985" s="336"/>
      <c r="B985" s="206" t="s">
        <v>20</v>
      </c>
      <c r="C985" s="14">
        <f>C984/C983</f>
        <v>0.98571428571428577</v>
      </c>
      <c r="D985" s="14">
        <f t="shared" ref="D985:O985" si="136">D984/D983</f>
        <v>1.0384615384615385</v>
      </c>
      <c r="E985" s="14">
        <f t="shared" si="136"/>
        <v>0.96666666666666667</v>
      </c>
      <c r="F985" s="14">
        <f t="shared" si="136"/>
        <v>1.0263157894736843</v>
      </c>
      <c r="G985" s="14">
        <f t="shared" si="136"/>
        <v>0.88888888888888884</v>
      </c>
      <c r="H985" s="14">
        <f t="shared" si="136"/>
        <v>1</v>
      </c>
      <c r="I985" s="14">
        <f t="shared" si="136"/>
        <v>1.0277777777777777</v>
      </c>
      <c r="J985" s="14">
        <f t="shared" si="136"/>
        <v>0.9</v>
      </c>
      <c r="K985" s="14">
        <f t="shared" si="136"/>
        <v>0.95121951219512191</v>
      </c>
      <c r="L985" s="14">
        <f t="shared" si="136"/>
        <v>0.94871794871794868</v>
      </c>
      <c r="M985" s="14">
        <f t="shared" si="136"/>
        <v>0.96551724137931039</v>
      </c>
      <c r="N985" s="14">
        <f t="shared" si="136"/>
        <v>1</v>
      </c>
      <c r="O985" s="15">
        <f t="shared" si="136"/>
        <v>1.1428571428571428</v>
      </c>
    </row>
    <row r="986" spans="1:15" ht="20.25" customHeight="1" x14ac:dyDescent="0.15">
      <c r="A986" s="328" t="s">
        <v>112</v>
      </c>
      <c r="B986" s="207" t="s">
        <v>108</v>
      </c>
      <c r="C986" s="126">
        <f t="shared" ref="C986:C994" si="137">SUM(D986:O986)</f>
        <v>1813</v>
      </c>
      <c r="D986" s="209">
        <v>42</v>
      </c>
      <c r="E986" s="209">
        <v>24</v>
      </c>
      <c r="F986" s="209">
        <v>68</v>
      </c>
      <c r="G986" s="209">
        <v>237</v>
      </c>
      <c r="H986" s="209">
        <v>232</v>
      </c>
      <c r="I986" s="209">
        <v>193</v>
      </c>
      <c r="J986" s="209">
        <v>117</v>
      </c>
      <c r="K986" s="209">
        <v>162</v>
      </c>
      <c r="L986" s="209">
        <v>102</v>
      </c>
      <c r="M986" s="209">
        <v>384</v>
      </c>
      <c r="N986" s="209">
        <v>192</v>
      </c>
      <c r="O986" s="210">
        <v>60</v>
      </c>
    </row>
    <row r="987" spans="1:15" ht="20.25" customHeight="1" x14ac:dyDescent="0.15">
      <c r="A987" s="329"/>
      <c r="B987" s="37" t="s">
        <v>115</v>
      </c>
      <c r="C987" s="78">
        <f t="shared" si="137"/>
        <v>1527</v>
      </c>
      <c r="D987" s="192">
        <v>37</v>
      </c>
      <c r="E987" s="192">
        <v>46</v>
      </c>
      <c r="F987" s="192">
        <v>94</v>
      </c>
      <c r="G987" s="192">
        <v>169</v>
      </c>
      <c r="H987" s="192">
        <v>127</v>
      </c>
      <c r="I987" s="192">
        <v>116</v>
      </c>
      <c r="J987" s="192">
        <v>92</v>
      </c>
      <c r="K987" s="192">
        <v>98</v>
      </c>
      <c r="L987" s="192">
        <v>180</v>
      </c>
      <c r="M987" s="192">
        <v>188</v>
      </c>
      <c r="N987" s="192">
        <v>354</v>
      </c>
      <c r="O987" s="193">
        <v>26</v>
      </c>
    </row>
    <row r="988" spans="1:15" ht="20.25" customHeight="1" x14ac:dyDescent="0.15">
      <c r="A988" s="329"/>
      <c r="B988" s="37" t="s">
        <v>119</v>
      </c>
      <c r="C988" s="78">
        <f t="shared" si="137"/>
        <v>1644</v>
      </c>
      <c r="D988" s="192">
        <v>48</v>
      </c>
      <c r="E988" s="192">
        <v>22</v>
      </c>
      <c r="F988" s="192">
        <v>108</v>
      </c>
      <c r="G988" s="192">
        <v>231</v>
      </c>
      <c r="H988" s="192">
        <v>177</v>
      </c>
      <c r="I988" s="192">
        <v>169</v>
      </c>
      <c r="J988" s="192">
        <v>155</v>
      </c>
      <c r="K988" s="192">
        <v>92</v>
      </c>
      <c r="L988" s="192">
        <v>182</v>
      </c>
      <c r="M988" s="192">
        <v>208</v>
      </c>
      <c r="N988" s="192">
        <v>216</v>
      </c>
      <c r="O988" s="193">
        <v>36</v>
      </c>
    </row>
    <row r="989" spans="1:15" ht="20.25" customHeight="1" x14ac:dyDescent="0.15">
      <c r="A989" s="329"/>
      <c r="B989" s="37" t="s">
        <v>138</v>
      </c>
      <c r="C989" s="78">
        <f t="shared" si="137"/>
        <v>1464</v>
      </c>
      <c r="D989" s="192">
        <v>23</v>
      </c>
      <c r="E989" s="192">
        <v>52</v>
      </c>
      <c r="F989" s="192">
        <v>66</v>
      </c>
      <c r="G989" s="192">
        <v>242</v>
      </c>
      <c r="H989" s="192">
        <v>225</v>
      </c>
      <c r="I989" s="192">
        <v>172</v>
      </c>
      <c r="J989" s="192">
        <v>67</v>
      </c>
      <c r="K989" s="192">
        <v>69</v>
      </c>
      <c r="L989" s="192">
        <v>196</v>
      </c>
      <c r="M989" s="192">
        <v>131</v>
      </c>
      <c r="N989" s="192">
        <v>204</v>
      </c>
      <c r="O989" s="193">
        <v>17</v>
      </c>
    </row>
    <row r="990" spans="1:15" ht="20.25" customHeight="1" x14ac:dyDescent="0.15">
      <c r="A990" s="329"/>
      <c r="B990" s="37" t="s">
        <v>149</v>
      </c>
      <c r="C990" s="78">
        <f t="shared" si="137"/>
        <v>965</v>
      </c>
      <c r="D990" s="192">
        <v>28</v>
      </c>
      <c r="E990" s="192">
        <v>43</v>
      </c>
      <c r="F990" s="192">
        <v>3</v>
      </c>
      <c r="G990" s="192">
        <v>0</v>
      </c>
      <c r="H990" s="192">
        <v>0</v>
      </c>
      <c r="I990" s="192">
        <v>130</v>
      </c>
      <c r="J990" s="192">
        <v>121</v>
      </c>
      <c r="K990" s="192">
        <v>102</v>
      </c>
      <c r="L990" s="192">
        <v>106</v>
      </c>
      <c r="M990" s="192">
        <v>122</v>
      </c>
      <c r="N990" s="192">
        <v>224</v>
      </c>
      <c r="O990" s="193">
        <v>86</v>
      </c>
    </row>
    <row r="991" spans="1:15" ht="20.25" customHeight="1" x14ac:dyDescent="0.15">
      <c r="A991" s="329"/>
      <c r="B991" s="37" t="s">
        <v>155</v>
      </c>
      <c r="C991" s="78">
        <f t="shared" si="137"/>
        <v>1372</v>
      </c>
      <c r="D991" s="192">
        <v>46</v>
      </c>
      <c r="E991" s="192">
        <v>42</v>
      </c>
      <c r="F991" s="192">
        <v>69</v>
      </c>
      <c r="G991" s="192">
        <v>161</v>
      </c>
      <c r="H991" s="192">
        <v>129</v>
      </c>
      <c r="I991" s="192">
        <v>130</v>
      </c>
      <c r="J991" s="192">
        <v>83</v>
      </c>
      <c r="K991" s="192">
        <v>86</v>
      </c>
      <c r="L991" s="192">
        <v>99</v>
      </c>
      <c r="M991" s="192">
        <v>148</v>
      </c>
      <c r="N991" s="192">
        <v>279</v>
      </c>
      <c r="O991" s="193">
        <v>100</v>
      </c>
    </row>
    <row r="992" spans="1:15" ht="20.25" customHeight="1" x14ac:dyDescent="0.15">
      <c r="A992" s="329"/>
      <c r="B992" s="37" t="s">
        <v>161</v>
      </c>
      <c r="C992" s="78">
        <f t="shared" si="137"/>
        <v>1671</v>
      </c>
      <c r="D992" s="192">
        <v>36</v>
      </c>
      <c r="E992" s="192">
        <v>58</v>
      </c>
      <c r="F992" s="192">
        <v>22</v>
      </c>
      <c r="G992" s="192">
        <v>65</v>
      </c>
      <c r="H992" s="192">
        <v>177</v>
      </c>
      <c r="I992" s="192">
        <v>119</v>
      </c>
      <c r="J992" s="192">
        <v>144</v>
      </c>
      <c r="K992" s="192">
        <v>179</v>
      </c>
      <c r="L992" s="192">
        <v>268</v>
      </c>
      <c r="M992" s="192">
        <v>219</v>
      </c>
      <c r="N992" s="192">
        <v>329</v>
      </c>
      <c r="O992" s="193">
        <v>55</v>
      </c>
    </row>
    <row r="993" spans="1:15" ht="20.25" customHeight="1" x14ac:dyDescent="0.15">
      <c r="A993" s="329"/>
      <c r="B993" s="37" t="s">
        <v>186</v>
      </c>
      <c r="C993" s="78">
        <f t="shared" si="137"/>
        <v>2130</v>
      </c>
      <c r="D993" s="235">
        <v>51</v>
      </c>
      <c r="E993" s="235">
        <v>84</v>
      </c>
      <c r="F993" s="235">
        <v>133</v>
      </c>
      <c r="G993" s="235">
        <v>248</v>
      </c>
      <c r="H993" s="235">
        <v>234</v>
      </c>
      <c r="I993" s="235">
        <v>156</v>
      </c>
      <c r="J993" s="235">
        <v>187</v>
      </c>
      <c r="K993" s="235">
        <v>132</v>
      </c>
      <c r="L993" s="235">
        <v>127</v>
      </c>
      <c r="M993" s="235">
        <v>471</v>
      </c>
      <c r="N993" s="235">
        <v>261</v>
      </c>
      <c r="O993" s="237">
        <v>46</v>
      </c>
    </row>
    <row r="994" spans="1:15" ht="20.25" customHeight="1" x14ac:dyDescent="0.15">
      <c r="A994" s="329"/>
      <c r="B994" s="37" t="s">
        <v>187</v>
      </c>
      <c r="C994" s="78">
        <f t="shared" si="137"/>
        <v>2440</v>
      </c>
      <c r="D994" s="235">
        <v>102</v>
      </c>
      <c r="E994" s="235">
        <v>85</v>
      </c>
      <c r="F994" s="235">
        <v>75</v>
      </c>
      <c r="G994" s="235">
        <v>214</v>
      </c>
      <c r="H994" s="235">
        <v>370</v>
      </c>
      <c r="I994" s="235">
        <v>184</v>
      </c>
      <c r="J994" s="235">
        <v>77</v>
      </c>
      <c r="K994" s="235">
        <v>74</v>
      </c>
      <c r="L994" s="235">
        <v>119</v>
      </c>
      <c r="M994" s="235">
        <v>629</v>
      </c>
      <c r="N994" s="235">
        <v>444</v>
      </c>
      <c r="O994" s="237">
        <v>67</v>
      </c>
    </row>
    <row r="995" spans="1:15" ht="20.25" customHeight="1" thickBot="1" x14ac:dyDescent="0.2">
      <c r="A995" s="344"/>
      <c r="B995" s="206" t="s">
        <v>20</v>
      </c>
      <c r="C995" s="14">
        <f>C994/C993</f>
        <v>1.1455399061032865</v>
      </c>
      <c r="D995" s="14">
        <f t="shared" ref="D995:O995" si="138">D994/D993</f>
        <v>2</v>
      </c>
      <c r="E995" s="14">
        <f t="shared" si="138"/>
        <v>1.0119047619047619</v>
      </c>
      <c r="F995" s="14">
        <f t="shared" si="138"/>
        <v>0.56390977443609025</v>
      </c>
      <c r="G995" s="14">
        <f t="shared" si="138"/>
        <v>0.86290322580645162</v>
      </c>
      <c r="H995" s="14">
        <f t="shared" si="138"/>
        <v>1.5811965811965811</v>
      </c>
      <c r="I995" s="14">
        <f t="shared" si="138"/>
        <v>1.1794871794871795</v>
      </c>
      <c r="J995" s="14">
        <f t="shared" si="138"/>
        <v>0.41176470588235292</v>
      </c>
      <c r="K995" s="14">
        <f t="shared" si="138"/>
        <v>0.56060606060606055</v>
      </c>
      <c r="L995" s="14">
        <f t="shared" si="138"/>
        <v>0.93700787401574803</v>
      </c>
      <c r="M995" s="14">
        <f t="shared" si="138"/>
        <v>1.335456475583864</v>
      </c>
      <c r="N995" s="14">
        <f t="shared" si="138"/>
        <v>1.7011494252873562</v>
      </c>
      <c r="O995" s="15">
        <f t="shared" si="138"/>
        <v>1.4565217391304348</v>
      </c>
    </row>
    <row r="996" spans="1:15" ht="20.25" customHeight="1" x14ac:dyDescent="0.15">
      <c r="A996" s="328" t="s">
        <v>113</v>
      </c>
      <c r="B996" s="207" t="s">
        <v>108</v>
      </c>
      <c r="C996" s="126">
        <f t="shared" ref="C996:C1004" si="139">SUM(D996:O996)</f>
        <v>1065</v>
      </c>
      <c r="D996" s="209">
        <v>0</v>
      </c>
      <c r="E996" s="209">
        <v>0</v>
      </c>
      <c r="F996" s="209">
        <v>32</v>
      </c>
      <c r="G996" s="209">
        <v>23</v>
      </c>
      <c r="H996" s="209">
        <v>111</v>
      </c>
      <c r="I996" s="209">
        <v>68</v>
      </c>
      <c r="J996" s="209">
        <v>180</v>
      </c>
      <c r="K996" s="209">
        <v>171</v>
      </c>
      <c r="L996" s="209">
        <v>151</v>
      </c>
      <c r="M996" s="209">
        <v>252</v>
      </c>
      <c r="N996" s="209">
        <v>59</v>
      </c>
      <c r="O996" s="210">
        <v>18</v>
      </c>
    </row>
    <row r="997" spans="1:15" ht="20.25" customHeight="1" x14ac:dyDescent="0.15">
      <c r="A997" s="329"/>
      <c r="B997" s="37" t="s">
        <v>115</v>
      </c>
      <c r="C997" s="78">
        <f t="shared" si="139"/>
        <v>1186</v>
      </c>
      <c r="D997" s="192">
        <v>0</v>
      </c>
      <c r="E997" s="192">
        <v>0</v>
      </c>
      <c r="F997" s="192">
        <v>0</v>
      </c>
      <c r="G997" s="192">
        <v>34</v>
      </c>
      <c r="H997" s="192">
        <v>556</v>
      </c>
      <c r="I997" s="192">
        <v>43</v>
      </c>
      <c r="J997" s="192">
        <v>135</v>
      </c>
      <c r="K997" s="192">
        <v>156</v>
      </c>
      <c r="L997" s="192">
        <v>71</v>
      </c>
      <c r="M997" s="192">
        <v>137</v>
      </c>
      <c r="N997" s="192">
        <v>33</v>
      </c>
      <c r="O997" s="193">
        <v>21</v>
      </c>
    </row>
    <row r="998" spans="1:15" ht="20.25" customHeight="1" x14ac:dyDescent="0.15">
      <c r="A998" s="329"/>
      <c r="B998" s="37" t="s">
        <v>119</v>
      </c>
      <c r="C998" s="78">
        <f t="shared" si="139"/>
        <v>798</v>
      </c>
      <c r="D998" s="192">
        <v>0</v>
      </c>
      <c r="E998" s="192">
        <v>0</v>
      </c>
      <c r="F998" s="192">
        <v>0</v>
      </c>
      <c r="G998" s="192">
        <v>76</v>
      </c>
      <c r="H998" s="192">
        <v>323</v>
      </c>
      <c r="I998" s="192">
        <v>39</v>
      </c>
      <c r="J998" s="192">
        <v>39</v>
      </c>
      <c r="K998" s="192">
        <v>100</v>
      </c>
      <c r="L998" s="192">
        <v>38</v>
      </c>
      <c r="M998" s="192">
        <v>127</v>
      </c>
      <c r="N998" s="192">
        <v>41</v>
      </c>
      <c r="O998" s="193">
        <v>15</v>
      </c>
    </row>
    <row r="999" spans="1:15" ht="20.25" customHeight="1" x14ac:dyDescent="0.15">
      <c r="A999" s="329"/>
      <c r="B999" s="37" t="s">
        <v>138</v>
      </c>
      <c r="C999" s="78">
        <f t="shared" si="139"/>
        <v>1179</v>
      </c>
      <c r="D999" s="192">
        <v>0</v>
      </c>
      <c r="E999" s="192">
        <v>0</v>
      </c>
      <c r="F999" s="192">
        <v>0</v>
      </c>
      <c r="G999" s="192">
        <v>168</v>
      </c>
      <c r="H999" s="192">
        <v>289</v>
      </c>
      <c r="I999" s="192">
        <v>35</v>
      </c>
      <c r="J999" s="192">
        <v>60</v>
      </c>
      <c r="K999" s="192">
        <v>125</v>
      </c>
      <c r="L999" s="192">
        <v>109</v>
      </c>
      <c r="M999" s="192">
        <v>280</v>
      </c>
      <c r="N999" s="192">
        <v>98</v>
      </c>
      <c r="O999" s="193">
        <v>15</v>
      </c>
    </row>
    <row r="1000" spans="1:15" ht="20.25" customHeight="1" x14ac:dyDescent="0.15">
      <c r="A1000" s="329"/>
      <c r="B1000" s="37" t="s">
        <v>149</v>
      </c>
      <c r="C1000" s="78">
        <f t="shared" si="139"/>
        <v>303</v>
      </c>
      <c r="D1000" s="192">
        <v>0</v>
      </c>
      <c r="E1000" s="192">
        <v>0</v>
      </c>
      <c r="F1000" s="192">
        <v>0</v>
      </c>
      <c r="G1000" s="192">
        <v>0</v>
      </c>
      <c r="H1000" s="192">
        <v>0</v>
      </c>
      <c r="I1000" s="192">
        <v>0</v>
      </c>
      <c r="J1000" s="192">
        <v>38</v>
      </c>
      <c r="K1000" s="192">
        <v>116</v>
      </c>
      <c r="L1000" s="192">
        <v>0</v>
      </c>
      <c r="M1000" s="192">
        <v>110</v>
      </c>
      <c r="N1000" s="192">
        <v>14</v>
      </c>
      <c r="O1000" s="193">
        <v>25</v>
      </c>
    </row>
    <row r="1001" spans="1:15" ht="20.25" customHeight="1" x14ac:dyDescent="0.15">
      <c r="A1001" s="329"/>
      <c r="B1001" s="37" t="s">
        <v>155</v>
      </c>
      <c r="C1001" s="78">
        <f t="shared" si="139"/>
        <v>658</v>
      </c>
      <c r="D1001" s="192">
        <v>0</v>
      </c>
      <c r="E1001" s="192">
        <v>0</v>
      </c>
      <c r="F1001" s="192">
        <v>0</v>
      </c>
      <c r="G1001" s="192">
        <v>0</v>
      </c>
      <c r="H1001" s="192">
        <v>224</v>
      </c>
      <c r="I1001" s="192">
        <v>28</v>
      </c>
      <c r="J1001" s="192">
        <v>62</v>
      </c>
      <c r="K1001" s="192">
        <v>67</v>
      </c>
      <c r="L1001" s="192">
        <v>0</v>
      </c>
      <c r="M1001" s="192">
        <v>112</v>
      </c>
      <c r="N1001" s="192">
        <v>131</v>
      </c>
      <c r="O1001" s="193">
        <v>34</v>
      </c>
    </row>
    <row r="1002" spans="1:15" ht="20.25" customHeight="1" x14ac:dyDescent="0.15">
      <c r="A1002" s="329"/>
      <c r="B1002" s="37" t="s">
        <v>161</v>
      </c>
      <c r="C1002" s="78">
        <f t="shared" si="139"/>
        <v>461</v>
      </c>
      <c r="D1002" s="192">
        <v>0</v>
      </c>
      <c r="E1002" s="192">
        <v>0</v>
      </c>
      <c r="F1002" s="192">
        <v>0</v>
      </c>
      <c r="G1002" s="192">
        <v>25</v>
      </c>
      <c r="H1002" s="192">
        <v>160</v>
      </c>
      <c r="I1002" s="192">
        <v>22</v>
      </c>
      <c r="J1002" s="192">
        <v>61</v>
      </c>
      <c r="K1002" s="192">
        <v>21</v>
      </c>
      <c r="L1002" s="192">
        <v>21</v>
      </c>
      <c r="M1002" s="192">
        <v>73</v>
      </c>
      <c r="N1002" s="192">
        <v>8</v>
      </c>
      <c r="O1002" s="193">
        <v>70</v>
      </c>
    </row>
    <row r="1003" spans="1:15" ht="20.25" customHeight="1" x14ac:dyDescent="0.15">
      <c r="A1003" s="329"/>
      <c r="B1003" s="37" t="s">
        <v>186</v>
      </c>
      <c r="C1003" s="78">
        <f t="shared" si="139"/>
        <v>905</v>
      </c>
      <c r="D1003" s="230">
        <v>0</v>
      </c>
      <c r="E1003" s="230">
        <v>0</v>
      </c>
      <c r="F1003" s="230">
        <v>43</v>
      </c>
      <c r="G1003" s="230">
        <v>25</v>
      </c>
      <c r="H1003" s="230">
        <v>144</v>
      </c>
      <c r="I1003" s="230">
        <v>15</v>
      </c>
      <c r="J1003" s="230">
        <v>142</v>
      </c>
      <c r="K1003" s="230">
        <v>127</v>
      </c>
      <c r="L1003" s="230">
        <v>184</v>
      </c>
      <c r="M1003" s="230">
        <v>156</v>
      </c>
      <c r="N1003" s="230">
        <v>8</v>
      </c>
      <c r="O1003" s="231">
        <v>61</v>
      </c>
    </row>
    <row r="1004" spans="1:15" ht="20.25" customHeight="1" x14ac:dyDescent="0.15">
      <c r="A1004" s="329"/>
      <c r="B1004" s="37" t="s">
        <v>187</v>
      </c>
      <c r="C1004" s="78">
        <f t="shared" si="139"/>
        <v>538</v>
      </c>
      <c r="D1004" s="230">
        <v>0</v>
      </c>
      <c r="E1004" s="230">
        <v>0</v>
      </c>
      <c r="F1004" s="230">
        <v>11</v>
      </c>
      <c r="G1004" s="230">
        <v>25</v>
      </c>
      <c r="H1004" s="230">
        <v>109</v>
      </c>
      <c r="I1004" s="230">
        <v>21</v>
      </c>
      <c r="J1004" s="230">
        <v>64</v>
      </c>
      <c r="K1004" s="230">
        <v>64</v>
      </c>
      <c r="L1004" s="230">
        <v>61</v>
      </c>
      <c r="M1004" s="230">
        <v>113</v>
      </c>
      <c r="N1004" s="230">
        <v>43</v>
      </c>
      <c r="O1004" s="231">
        <v>27</v>
      </c>
    </row>
    <row r="1005" spans="1:15" ht="20.25" customHeight="1" thickBot="1" x14ac:dyDescent="0.2">
      <c r="A1005" s="344"/>
      <c r="B1005" s="206" t="s">
        <v>20</v>
      </c>
      <c r="C1005" s="14">
        <f>C1004/C1003</f>
        <v>0.59447513812154695</v>
      </c>
      <c r="D1005" s="35" t="s">
        <v>62</v>
      </c>
      <c r="E1005" s="35" t="s">
        <v>62</v>
      </c>
      <c r="F1005" s="14">
        <f t="shared" ref="F1005:O1005" si="140">F1004/F1003</f>
        <v>0.2558139534883721</v>
      </c>
      <c r="G1005" s="14">
        <f t="shared" si="140"/>
        <v>1</v>
      </c>
      <c r="H1005" s="14">
        <f t="shared" si="140"/>
        <v>0.75694444444444442</v>
      </c>
      <c r="I1005" s="14">
        <f t="shared" si="140"/>
        <v>1.4</v>
      </c>
      <c r="J1005" s="14">
        <f t="shared" si="140"/>
        <v>0.45070422535211269</v>
      </c>
      <c r="K1005" s="14">
        <f t="shared" si="140"/>
        <v>0.50393700787401574</v>
      </c>
      <c r="L1005" s="14">
        <f t="shared" si="140"/>
        <v>0.33152173913043476</v>
      </c>
      <c r="M1005" s="14">
        <f t="shared" si="140"/>
        <v>0.72435897435897434</v>
      </c>
      <c r="N1005" s="14">
        <f t="shared" si="140"/>
        <v>5.375</v>
      </c>
      <c r="O1005" s="15">
        <f t="shared" si="140"/>
        <v>0.44262295081967212</v>
      </c>
    </row>
    <row r="1006" spans="1:15" ht="20.25" customHeight="1" x14ac:dyDescent="0.15">
      <c r="A1006" s="328" t="s">
        <v>109</v>
      </c>
      <c r="B1006" s="207" t="s">
        <v>108</v>
      </c>
      <c r="C1006" s="126">
        <f t="shared" ref="C1006:C1014" si="141">SUM(D1006:O1006)</f>
        <v>9000</v>
      </c>
      <c r="D1006" s="209">
        <v>0</v>
      </c>
      <c r="E1006" s="209">
        <v>0</v>
      </c>
      <c r="F1006" s="209">
        <v>0</v>
      </c>
      <c r="G1006" s="209">
        <v>0</v>
      </c>
      <c r="H1006" s="209">
        <v>0</v>
      </c>
      <c r="I1006" s="209">
        <v>0</v>
      </c>
      <c r="J1006" s="209">
        <v>0</v>
      </c>
      <c r="K1006" s="209">
        <v>0</v>
      </c>
      <c r="L1006" s="209">
        <v>0</v>
      </c>
      <c r="M1006" s="209">
        <v>0</v>
      </c>
      <c r="N1006" s="209">
        <v>9000</v>
      </c>
      <c r="O1006" s="210">
        <v>0</v>
      </c>
    </row>
    <row r="1007" spans="1:15" ht="20.25" customHeight="1" x14ac:dyDescent="0.15">
      <c r="A1007" s="329"/>
      <c r="B1007" s="37" t="s">
        <v>115</v>
      </c>
      <c r="C1007" s="78">
        <f t="shared" si="141"/>
        <v>9200</v>
      </c>
      <c r="D1007" s="192">
        <v>0</v>
      </c>
      <c r="E1007" s="192">
        <v>0</v>
      </c>
      <c r="F1007" s="192">
        <v>0</v>
      </c>
      <c r="G1007" s="192">
        <v>0</v>
      </c>
      <c r="H1007" s="192">
        <v>0</v>
      </c>
      <c r="I1007" s="192">
        <v>0</v>
      </c>
      <c r="J1007" s="192">
        <v>0</v>
      </c>
      <c r="K1007" s="192">
        <v>0</v>
      </c>
      <c r="L1007" s="192">
        <v>0</v>
      </c>
      <c r="M1007" s="192">
        <v>9200</v>
      </c>
      <c r="N1007" s="192">
        <v>0</v>
      </c>
      <c r="O1007" s="193">
        <v>0</v>
      </c>
    </row>
    <row r="1008" spans="1:15" ht="20.25" customHeight="1" x14ac:dyDescent="0.15">
      <c r="A1008" s="329"/>
      <c r="B1008" s="37" t="s">
        <v>119</v>
      </c>
      <c r="C1008" s="78">
        <f t="shared" si="141"/>
        <v>8500</v>
      </c>
      <c r="D1008" s="192">
        <v>0</v>
      </c>
      <c r="E1008" s="192">
        <v>0</v>
      </c>
      <c r="F1008" s="192">
        <v>0</v>
      </c>
      <c r="G1008" s="192">
        <v>0</v>
      </c>
      <c r="H1008" s="192">
        <v>0</v>
      </c>
      <c r="I1008" s="192">
        <v>0</v>
      </c>
      <c r="J1008" s="192">
        <v>0</v>
      </c>
      <c r="K1008" s="192">
        <v>0</v>
      </c>
      <c r="L1008" s="192">
        <v>0</v>
      </c>
      <c r="M1008" s="192">
        <v>0</v>
      </c>
      <c r="N1008" s="192">
        <v>8500</v>
      </c>
      <c r="O1008" s="193">
        <v>0</v>
      </c>
    </row>
    <row r="1009" spans="1:15" ht="20.25" customHeight="1" x14ac:dyDescent="0.15">
      <c r="A1009" s="329"/>
      <c r="B1009" s="37" t="s">
        <v>138</v>
      </c>
      <c r="C1009" s="78">
        <f t="shared" si="141"/>
        <v>8000</v>
      </c>
      <c r="D1009" s="192">
        <v>0</v>
      </c>
      <c r="E1009" s="192">
        <v>0</v>
      </c>
      <c r="F1009" s="192">
        <v>0</v>
      </c>
      <c r="G1009" s="192">
        <v>0</v>
      </c>
      <c r="H1009" s="192">
        <v>0</v>
      </c>
      <c r="I1009" s="192">
        <v>0</v>
      </c>
      <c r="J1009" s="192">
        <v>0</v>
      </c>
      <c r="K1009" s="192">
        <v>0</v>
      </c>
      <c r="L1009" s="192">
        <v>0</v>
      </c>
      <c r="M1009" s="192">
        <v>0</v>
      </c>
      <c r="N1009" s="192">
        <v>8000</v>
      </c>
      <c r="O1009" s="193">
        <v>0</v>
      </c>
    </row>
    <row r="1010" spans="1:15" ht="20.25" customHeight="1" x14ac:dyDescent="0.15">
      <c r="A1010" s="329"/>
      <c r="B1010" s="37" t="s">
        <v>149</v>
      </c>
      <c r="C1010" s="78">
        <f t="shared" si="141"/>
        <v>0</v>
      </c>
      <c r="D1010" s="78">
        <v>0</v>
      </c>
      <c r="E1010" s="78">
        <v>0</v>
      </c>
      <c r="F1010" s="78">
        <v>0</v>
      </c>
      <c r="G1010" s="78">
        <v>0</v>
      </c>
      <c r="H1010" s="78">
        <v>0</v>
      </c>
      <c r="I1010" s="78">
        <v>0</v>
      </c>
      <c r="J1010" s="78">
        <v>0</v>
      </c>
      <c r="K1010" s="78">
        <v>0</v>
      </c>
      <c r="L1010" s="78">
        <v>0</v>
      </c>
      <c r="M1010" s="78">
        <v>0</v>
      </c>
      <c r="N1010" s="78">
        <v>0</v>
      </c>
      <c r="O1010" s="79">
        <v>0</v>
      </c>
    </row>
    <row r="1011" spans="1:15" ht="20.25" customHeight="1" x14ac:dyDescent="0.15">
      <c r="A1011" s="329"/>
      <c r="B1011" s="37" t="s">
        <v>155</v>
      </c>
      <c r="C1011" s="78">
        <f t="shared" si="141"/>
        <v>0</v>
      </c>
      <c r="D1011" s="78">
        <v>0</v>
      </c>
      <c r="E1011" s="78">
        <v>0</v>
      </c>
      <c r="F1011" s="78">
        <v>0</v>
      </c>
      <c r="G1011" s="78">
        <v>0</v>
      </c>
      <c r="H1011" s="78">
        <v>0</v>
      </c>
      <c r="I1011" s="78">
        <v>0</v>
      </c>
      <c r="J1011" s="78">
        <v>0</v>
      </c>
      <c r="K1011" s="78">
        <v>0</v>
      </c>
      <c r="L1011" s="78">
        <v>0</v>
      </c>
      <c r="M1011" s="78">
        <v>0</v>
      </c>
      <c r="N1011" s="78">
        <v>0</v>
      </c>
      <c r="O1011" s="79">
        <v>0</v>
      </c>
    </row>
    <row r="1012" spans="1:15" ht="20.25" customHeight="1" x14ac:dyDescent="0.15">
      <c r="A1012" s="329"/>
      <c r="B1012" s="37" t="s">
        <v>161</v>
      </c>
      <c r="C1012" s="78">
        <f t="shared" si="141"/>
        <v>0</v>
      </c>
      <c r="D1012" s="78">
        <v>0</v>
      </c>
      <c r="E1012" s="78">
        <v>0</v>
      </c>
      <c r="F1012" s="78">
        <v>0</v>
      </c>
      <c r="G1012" s="78">
        <v>0</v>
      </c>
      <c r="H1012" s="78">
        <v>0</v>
      </c>
      <c r="I1012" s="78">
        <v>0</v>
      </c>
      <c r="J1012" s="78">
        <v>0</v>
      </c>
      <c r="K1012" s="78">
        <v>0</v>
      </c>
      <c r="L1012" s="78">
        <v>0</v>
      </c>
      <c r="M1012" s="78">
        <v>0</v>
      </c>
      <c r="N1012" s="78">
        <v>0</v>
      </c>
      <c r="O1012" s="79">
        <v>0</v>
      </c>
    </row>
    <row r="1013" spans="1:15" ht="20.25" customHeight="1" x14ac:dyDescent="0.15">
      <c r="A1013" s="329"/>
      <c r="B1013" s="37" t="s">
        <v>186</v>
      </c>
      <c r="C1013" s="78">
        <f t="shared" si="141"/>
        <v>6500</v>
      </c>
      <c r="D1013" s="230">
        <v>0</v>
      </c>
      <c r="E1013" s="230">
        <v>0</v>
      </c>
      <c r="F1013" s="230">
        <v>0</v>
      </c>
      <c r="G1013" s="230">
        <v>0</v>
      </c>
      <c r="H1013" s="230">
        <v>0</v>
      </c>
      <c r="I1013" s="230">
        <v>0</v>
      </c>
      <c r="J1013" s="230">
        <v>0</v>
      </c>
      <c r="K1013" s="230">
        <v>0</v>
      </c>
      <c r="L1013" s="230">
        <v>0</v>
      </c>
      <c r="M1013" s="230">
        <v>6500</v>
      </c>
      <c r="N1013" s="230">
        <v>0</v>
      </c>
      <c r="O1013" s="231">
        <v>0</v>
      </c>
    </row>
    <row r="1014" spans="1:15" ht="20.25" customHeight="1" x14ac:dyDescent="0.15">
      <c r="A1014" s="329"/>
      <c r="B1014" s="37" t="s">
        <v>187</v>
      </c>
      <c r="C1014" s="78">
        <f t="shared" si="141"/>
        <v>8500</v>
      </c>
      <c r="D1014" s="224"/>
      <c r="E1014" s="224"/>
      <c r="F1014" s="224"/>
      <c r="G1014" s="224"/>
      <c r="H1014" s="224"/>
      <c r="I1014" s="224"/>
      <c r="J1014" s="224"/>
      <c r="K1014" s="224"/>
      <c r="L1014" s="224"/>
      <c r="M1014" s="224">
        <v>8500</v>
      </c>
      <c r="N1014" s="224"/>
      <c r="O1014" s="225"/>
    </row>
    <row r="1015" spans="1:15" ht="20.25" customHeight="1" thickBot="1" x14ac:dyDescent="0.2">
      <c r="A1015" s="344"/>
      <c r="B1015" s="206" t="s">
        <v>20</v>
      </c>
      <c r="C1015" s="35">
        <f>C1014/C1013</f>
        <v>1.3076923076923077</v>
      </c>
      <c r="D1015" s="35" t="s">
        <v>62</v>
      </c>
      <c r="E1015" s="35" t="s">
        <v>62</v>
      </c>
      <c r="F1015" s="35" t="s">
        <v>62</v>
      </c>
      <c r="G1015" s="35" t="s">
        <v>62</v>
      </c>
      <c r="H1015" s="35" t="s">
        <v>62</v>
      </c>
      <c r="I1015" s="35" t="s">
        <v>62</v>
      </c>
      <c r="J1015" s="35" t="s">
        <v>62</v>
      </c>
      <c r="K1015" s="35" t="s">
        <v>62</v>
      </c>
      <c r="L1015" s="35" t="s">
        <v>62</v>
      </c>
      <c r="M1015" s="35">
        <f>M1014/M1013</f>
        <v>1.3076923076923077</v>
      </c>
      <c r="N1015" s="35" t="s">
        <v>62</v>
      </c>
      <c r="O1015" s="73" t="s">
        <v>62</v>
      </c>
    </row>
    <row r="1016" spans="1:15" ht="20.25" customHeight="1" x14ac:dyDescent="0.15">
      <c r="A1016" s="334" t="s">
        <v>118</v>
      </c>
      <c r="B1016" s="207" t="s">
        <v>115</v>
      </c>
      <c r="C1016" s="126">
        <f t="shared" ref="C1016:C1023" si="142">SUM(D1016:O1016)</f>
        <v>47358</v>
      </c>
      <c r="D1016" s="209">
        <v>3399</v>
      </c>
      <c r="E1016" s="209">
        <v>3932</v>
      </c>
      <c r="F1016" s="209">
        <v>4188</v>
      </c>
      <c r="G1016" s="209">
        <v>3454</v>
      </c>
      <c r="H1016" s="209">
        <v>4580</v>
      </c>
      <c r="I1016" s="209">
        <v>4417</v>
      </c>
      <c r="J1016" s="209">
        <v>3510</v>
      </c>
      <c r="K1016" s="209">
        <v>2201</v>
      </c>
      <c r="L1016" s="209">
        <v>5095</v>
      </c>
      <c r="M1016" s="209">
        <v>3702</v>
      </c>
      <c r="N1016" s="209">
        <v>5231</v>
      </c>
      <c r="O1016" s="210">
        <v>3649</v>
      </c>
    </row>
    <row r="1017" spans="1:15" ht="20.25" customHeight="1" x14ac:dyDescent="0.15">
      <c r="A1017" s="335"/>
      <c r="B1017" s="37" t="s">
        <v>119</v>
      </c>
      <c r="C1017" s="78">
        <f t="shared" si="142"/>
        <v>43397</v>
      </c>
      <c r="D1017" s="192">
        <v>2248</v>
      </c>
      <c r="E1017" s="192">
        <v>3822</v>
      </c>
      <c r="F1017" s="192">
        <v>4078</v>
      </c>
      <c r="G1017" s="192">
        <v>3268</v>
      </c>
      <c r="H1017" s="192">
        <v>4612</v>
      </c>
      <c r="I1017" s="192">
        <v>3757</v>
      </c>
      <c r="J1017" s="192">
        <v>3451</v>
      </c>
      <c r="K1017" s="192">
        <v>1790</v>
      </c>
      <c r="L1017" s="192">
        <v>4355</v>
      </c>
      <c r="M1017" s="192">
        <v>4149</v>
      </c>
      <c r="N1017" s="192">
        <v>4867</v>
      </c>
      <c r="O1017" s="193">
        <v>3000</v>
      </c>
    </row>
    <row r="1018" spans="1:15" ht="20.25" customHeight="1" x14ac:dyDescent="0.15">
      <c r="A1018" s="335"/>
      <c r="B1018" s="37" t="s">
        <v>138</v>
      </c>
      <c r="C1018" s="78">
        <f t="shared" si="142"/>
        <v>33964</v>
      </c>
      <c r="D1018" s="192">
        <v>3119</v>
      </c>
      <c r="E1018" s="192">
        <v>4176</v>
      </c>
      <c r="F1018" s="192">
        <v>3596</v>
      </c>
      <c r="G1018" s="192">
        <v>2437</v>
      </c>
      <c r="H1018" s="192">
        <v>3298</v>
      </c>
      <c r="I1018" s="192">
        <v>2145</v>
      </c>
      <c r="J1018" s="192">
        <v>2606</v>
      </c>
      <c r="K1018" s="192">
        <v>1617</v>
      </c>
      <c r="L1018" s="192">
        <v>2510</v>
      </c>
      <c r="M1018" s="192">
        <v>2473</v>
      </c>
      <c r="N1018" s="192">
        <v>3508</v>
      </c>
      <c r="O1018" s="193">
        <v>2479</v>
      </c>
    </row>
    <row r="1019" spans="1:15" ht="20.25" customHeight="1" x14ac:dyDescent="0.15">
      <c r="A1019" s="335"/>
      <c r="B1019" s="37" t="s">
        <v>149</v>
      </c>
      <c r="C1019" s="78">
        <f t="shared" si="142"/>
        <v>27662</v>
      </c>
      <c r="D1019" s="192">
        <v>3233</v>
      </c>
      <c r="E1019" s="192">
        <v>3737</v>
      </c>
      <c r="F1019" s="192">
        <v>396</v>
      </c>
      <c r="G1019" s="192">
        <v>0</v>
      </c>
      <c r="H1019" s="192">
        <v>945</v>
      </c>
      <c r="I1019" s="192">
        <v>2406</v>
      </c>
      <c r="J1019" s="192">
        <v>2187</v>
      </c>
      <c r="K1019" s="192">
        <v>1955</v>
      </c>
      <c r="L1019" s="192">
        <v>2404</v>
      </c>
      <c r="M1019" s="192">
        <v>3426</v>
      </c>
      <c r="N1019" s="192">
        <v>4377</v>
      </c>
      <c r="O1019" s="193">
        <v>2596</v>
      </c>
    </row>
    <row r="1020" spans="1:15" ht="20.25" customHeight="1" x14ac:dyDescent="0.15">
      <c r="A1020" s="335"/>
      <c r="B1020" s="37" t="s">
        <v>155</v>
      </c>
      <c r="C1020" s="78">
        <f t="shared" si="142"/>
        <v>32859</v>
      </c>
      <c r="D1020" s="192">
        <v>2729</v>
      </c>
      <c r="E1020" s="192">
        <v>3668</v>
      </c>
      <c r="F1020" s="192">
        <v>2967</v>
      </c>
      <c r="G1020" s="192">
        <v>2358</v>
      </c>
      <c r="H1020" s="192">
        <v>3068</v>
      </c>
      <c r="I1020" s="192">
        <v>2795</v>
      </c>
      <c r="J1020" s="192">
        <v>1960</v>
      </c>
      <c r="K1020" s="192">
        <v>1695</v>
      </c>
      <c r="L1020" s="192">
        <v>3294</v>
      </c>
      <c r="M1020" s="192">
        <v>2704</v>
      </c>
      <c r="N1020" s="192">
        <v>3445</v>
      </c>
      <c r="O1020" s="193">
        <v>2176</v>
      </c>
    </row>
    <row r="1021" spans="1:15" ht="20.25" customHeight="1" x14ac:dyDescent="0.15">
      <c r="A1021" s="335"/>
      <c r="B1021" s="37" t="s">
        <v>161</v>
      </c>
      <c r="C1021" s="78">
        <f t="shared" si="142"/>
        <v>31580</v>
      </c>
      <c r="D1021" s="192">
        <v>1890</v>
      </c>
      <c r="E1021" s="192">
        <v>2617</v>
      </c>
      <c r="F1021" s="192">
        <v>3265</v>
      </c>
      <c r="G1021" s="192">
        <v>2427</v>
      </c>
      <c r="H1021" s="192">
        <v>3249</v>
      </c>
      <c r="I1021" s="192">
        <v>2861</v>
      </c>
      <c r="J1021" s="192">
        <v>2297</v>
      </c>
      <c r="K1021" s="192">
        <v>1513</v>
      </c>
      <c r="L1021" s="192">
        <v>2561</v>
      </c>
      <c r="M1021" s="192">
        <v>3354</v>
      </c>
      <c r="N1021" s="192">
        <v>3478</v>
      </c>
      <c r="O1021" s="193">
        <v>2068</v>
      </c>
    </row>
    <row r="1022" spans="1:15" ht="20.25" customHeight="1" x14ac:dyDescent="0.15">
      <c r="A1022" s="335"/>
      <c r="B1022" s="37" t="s">
        <v>186</v>
      </c>
      <c r="C1022" s="78">
        <f t="shared" si="142"/>
        <v>30040</v>
      </c>
      <c r="D1022" s="230">
        <v>1875</v>
      </c>
      <c r="E1022" s="230">
        <v>2120</v>
      </c>
      <c r="F1022" s="230">
        <v>2752</v>
      </c>
      <c r="G1022" s="230">
        <v>2154</v>
      </c>
      <c r="H1022" s="230">
        <v>2239</v>
      </c>
      <c r="I1022" s="230">
        <v>2716</v>
      </c>
      <c r="J1022" s="230">
        <v>2985</v>
      </c>
      <c r="K1022" s="230">
        <v>1426</v>
      </c>
      <c r="L1022" s="230">
        <v>2426</v>
      </c>
      <c r="M1022" s="230">
        <v>3740</v>
      </c>
      <c r="N1022" s="230">
        <v>3211</v>
      </c>
      <c r="O1022" s="231">
        <v>2396</v>
      </c>
    </row>
    <row r="1023" spans="1:15" ht="20.25" customHeight="1" x14ac:dyDescent="0.15">
      <c r="A1023" s="335"/>
      <c r="B1023" s="37" t="s">
        <v>187</v>
      </c>
      <c r="C1023" s="78">
        <f t="shared" si="142"/>
        <v>29138</v>
      </c>
      <c r="D1023" s="230">
        <v>1942</v>
      </c>
      <c r="E1023" s="230">
        <v>2586</v>
      </c>
      <c r="F1023" s="230">
        <v>2551</v>
      </c>
      <c r="G1023" s="230">
        <v>2474</v>
      </c>
      <c r="H1023" s="230">
        <v>2597</v>
      </c>
      <c r="I1023" s="230">
        <v>2218</v>
      </c>
      <c r="J1023" s="230">
        <v>2334</v>
      </c>
      <c r="K1023" s="230">
        <v>1541</v>
      </c>
      <c r="L1023" s="230">
        <v>2363</v>
      </c>
      <c r="M1023" s="230">
        <v>2875</v>
      </c>
      <c r="N1023" s="230">
        <v>3254</v>
      </c>
      <c r="O1023" s="231">
        <v>2403</v>
      </c>
    </row>
    <row r="1024" spans="1:15" ht="20.25" customHeight="1" thickBot="1" x14ac:dyDescent="0.2">
      <c r="A1024" s="336"/>
      <c r="B1024" s="206" t="s">
        <v>20</v>
      </c>
      <c r="C1024" s="14">
        <f>C1023/C1022</f>
        <v>0.96997336884154461</v>
      </c>
      <c r="D1024" s="14">
        <f t="shared" ref="D1024:O1024" si="143">D1023/D1022</f>
        <v>1.0357333333333334</v>
      </c>
      <c r="E1024" s="14">
        <f t="shared" si="143"/>
        <v>1.219811320754717</v>
      </c>
      <c r="F1024" s="14">
        <f t="shared" si="143"/>
        <v>0.92696220930232553</v>
      </c>
      <c r="G1024" s="14">
        <f t="shared" si="143"/>
        <v>1.1485608170844939</v>
      </c>
      <c r="H1024" s="14">
        <f t="shared" si="143"/>
        <v>1.1598928092898615</v>
      </c>
      <c r="I1024" s="14">
        <f t="shared" si="143"/>
        <v>0.81664212076583209</v>
      </c>
      <c r="J1024" s="14">
        <f t="shared" si="143"/>
        <v>0.78190954773869348</v>
      </c>
      <c r="K1024" s="14">
        <f t="shared" si="143"/>
        <v>1.0806451612903225</v>
      </c>
      <c r="L1024" s="14">
        <f t="shared" si="143"/>
        <v>0.97403132728771635</v>
      </c>
      <c r="M1024" s="14">
        <f t="shared" si="143"/>
        <v>0.76871657754010692</v>
      </c>
      <c r="N1024" s="14">
        <f t="shared" si="143"/>
        <v>1.0133914668327624</v>
      </c>
      <c r="O1024" s="15">
        <f t="shared" si="143"/>
        <v>1.0029215358931554</v>
      </c>
    </row>
    <row r="1025" spans="1:15" ht="20.25" customHeight="1" x14ac:dyDescent="0.15">
      <c r="A1025" s="328" t="s">
        <v>135</v>
      </c>
      <c r="B1025" s="207" t="s">
        <v>133</v>
      </c>
      <c r="C1025" s="126">
        <f t="shared" ref="C1025:C1031" si="144">SUM(D1025:O1025)</f>
        <v>8000</v>
      </c>
      <c r="D1025" s="209">
        <v>0</v>
      </c>
      <c r="E1025" s="209">
        <v>0</v>
      </c>
      <c r="F1025" s="209">
        <v>0</v>
      </c>
      <c r="G1025" s="209">
        <v>0</v>
      </c>
      <c r="H1025" s="209">
        <v>0</v>
      </c>
      <c r="I1025" s="209">
        <v>0</v>
      </c>
      <c r="J1025" s="209">
        <v>0</v>
      </c>
      <c r="K1025" s="209">
        <v>8000</v>
      </c>
      <c r="L1025" s="209">
        <v>0</v>
      </c>
      <c r="M1025" s="209">
        <v>0</v>
      </c>
      <c r="N1025" s="209">
        <v>0</v>
      </c>
      <c r="O1025" s="210">
        <v>0</v>
      </c>
    </row>
    <row r="1026" spans="1:15" ht="20.25" customHeight="1" x14ac:dyDescent="0.15">
      <c r="A1026" s="329"/>
      <c r="B1026" s="37" t="s">
        <v>145</v>
      </c>
      <c r="C1026" s="78">
        <f t="shared" si="144"/>
        <v>8000</v>
      </c>
      <c r="D1026" s="192">
        <v>0</v>
      </c>
      <c r="E1026" s="192">
        <v>0</v>
      </c>
      <c r="F1026" s="192">
        <v>0</v>
      </c>
      <c r="G1026" s="192">
        <v>0</v>
      </c>
      <c r="H1026" s="192">
        <v>0</v>
      </c>
      <c r="I1026" s="192">
        <v>0</v>
      </c>
      <c r="J1026" s="192">
        <v>0</v>
      </c>
      <c r="K1026" s="192">
        <v>8000</v>
      </c>
      <c r="L1026" s="192">
        <v>0</v>
      </c>
      <c r="M1026" s="192">
        <v>0</v>
      </c>
      <c r="N1026" s="192">
        <v>0</v>
      </c>
      <c r="O1026" s="193">
        <v>0</v>
      </c>
    </row>
    <row r="1027" spans="1:15" ht="20.25" customHeight="1" x14ac:dyDescent="0.15">
      <c r="A1027" s="329"/>
      <c r="B1027" s="37" t="s">
        <v>149</v>
      </c>
      <c r="C1027" s="78">
        <f t="shared" si="144"/>
        <v>0</v>
      </c>
      <c r="D1027" s="78">
        <v>0</v>
      </c>
      <c r="E1027" s="78">
        <v>0</v>
      </c>
      <c r="F1027" s="78">
        <v>0</v>
      </c>
      <c r="G1027" s="78">
        <v>0</v>
      </c>
      <c r="H1027" s="78">
        <v>0</v>
      </c>
      <c r="I1027" s="78">
        <v>0</v>
      </c>
      <c r="J1027" s="78">
        <v>0</v>
      </c>
      <c r="K1027" s="78">
        <v>0</v>
      </c>
      <c r="L1027" s="78">
        <v>0</v>
      </c>
      <c r="M1027" s="78">
        <v>0</v>
      </c>
      <c r="N1027" s="78">
        <v>0</v>
      </c>
      <c r="O1027" s="79">
        <v>0</v>
      </c>
    </row>
    <row r="1028" spans="1:15" ht="20.25" customHeight="1" x14ac:dyDescent="0.15">
      <c r="A1028" s="329"/>
      <c r="B1028" s="37" t="s">
        <v>155</v>
      </c>
      <c r="C1028" s="78">
        <f t="shared" si="144"/>
        <v>0</v>
      </c>
      <c r="D1028" s="78">
        <v>0</v>
      </c>
      <c r="E1028" s="78">
        <v>0</v>
      </c>
      <c r="F1028" s="78">
        <v>0</v>
      </c>
      <c r="G1028" s="78">
        <v>0</v>
      </c>
      <c r="H1028" s="78">
        <v>0</v>
      </c>
      <c r="I1028" s="78">
        <v>0</v>
      </c>
      <c r="J1028" s="78">
        <v>0</v>
      </c>
      <c r="K1028" s="78">
        <v>0</v>
      </c>
      <c r="L1028" s="78">
        <v>0</v>
      </c>
      <c r="M1028" s="78">
        <v>0</v>
      </c>
      <c r="N1028" s="78">
        <v>0</v>
      </c>
      <c r="O1028" s="79">
        <v>0</v>
      </c>
    </row>
    <row r="1029" spans="1:15" ht="20.25" customHeight="1" x14ac:dyDescent="0.15">
      <c r="A1029" s="329"/>
      <c r="B1029" s="37" t="s">
        <v>161</v>
      </c>
      <c r="C1029" s="78">
        <f t="shared" si="144"/>
        <v>3000</v>
      </c>
      <c r="D1029" s="78">
        <v>0</v>
      </c>
      <c r="E1029" s="78">
        <v>0</v>
      </c>
      <c r="F1029" s="78">
        <v>0</v>
      </c>
      <c r="G1029" s="78">
        <v>0</v>
      </c>
      <c r="H1029" s="78">
        <v>0</v>
      </c>
      <c r="I1029" s="78">
        <v>0</v>
      </c>
      <c r="J1029" s="78">
        <v>0</v>
      </c>
      <c r="K1029" s="78">
        <v>3000</v>
      </c>
      <c r="L1029" s="78">
        <v>0</v>
      </c>
      <c r="M1029" s="78">
        <v>0</v>
      </c>
      <c r="N1029" s="78">
        <v>0</v>
      </c>
      <c r="O1029" s="79">
        <v>0</v>
      </c>
    </row>
    <row r="1030" spans="1:15" ht="20.25" customHeight="1" x14ac:dyDescent="0.15">
      <c r="A1030" s="329"/>
      <c r="B1030" s="37" t="s">
        <v>186</v>
      </c>
      <c r="C1030" s="78">
        <f t="shared" si="144"/>
        <v>4000</v>
      </c>
      <c r="D1030" s="230">
        <v>0</v>
      </c>
      <c r="E1030" s="230">
        <v>0</v>
      </c>
      <c r="F1030" s="230">
        <v>0</v>
      </c>
      <c r="G1030" s="230">
        <v>0</v>
      </c>
      <c r="H1030" s="230">
        <v>0</v>
      </c>
      <c r="I1030" s="230">
        <v>0</v>
      </c>
      <c r="J1030" s="230">
        <v>0</v>
      </c>
      <c r="K1030" s="224">
        <v>4000</v>
      </c>
      <c r="L1030" s="230">
        <v>0</v>
      </c>
      <c r="M1030" s="230">
        <v>0</v>
      </c>
      <c r="N1030" s="230">
        <v>0</v>
      </c>
      <c r="O1030" s="231">
        <v>0</v>
      </c>
    </row>
    <row r="1031" spans="1:15" ht="20.25" customHeight="1" x14ac:dyDescent="0.15">
      <c r="A1031" s="329"/>
      <c r="B1031" s="37" t="s">
        <v>187</v>
      </c>
      <c r="C1031" s="78">
        <f t="shared" si="144"/>
        <v>5000</v>
      </c>
      <c r="D1031" s="230"/>
      <c r="E1031" s="230"/>
      <c r="F1031" s="230"/>
      <c r="G1031" s="230"/>
      <c r="H1031" s="230"/>
      <c r="I1031" s="230"/>
      <c r="J1031" s="230"/>
      <c r="K1031" s="243">
        <v>5000</v>
      </c>
      <c r="L1031" s="230"/>
      <c r="M1031" s="230"/>
      <c r="N1031" s="230"/>
      <c r="O1031" s="231"/>
    </row>
    <row r="1032" spans="1:15" ht="20.25" customHeight="1" thickBot="1" x14ac:dyDescent="0.2">
      <c r="A1032" s="330"/>
      <c r="B1032" s="208" t="s">
        <v>20</v>
      </c>
      <c r="C1032" s="12">
        <f>C1031/C1030</f>
        <v>1.25</v>
      </c>
      <c r="D1032" s="38" t="s">
        <v>62</v>
      </c>
      <c r="E1032" s="38" t="s">
        <v>62</v>
      </c>
      <c r="F1032" s="38" t="s">
        <v>62</v>
      </c>
      <c r="G1032" s="38" t="s">
        <v>62</v>
      </c>
      <c r="H1032" s="38" t="s">
        <v>62</v>
      </c>
      <c r="I1032" s="38" t="s">
        <v>62</v>
      </c>
      <c r="J1032" s="38" t="s">
        <v>62</v>
      </c>
      <c r="K1032" s="12">
        <f>K1031/K1030</f>
        <v>1.25</v>
      </c>
      <c r="L1032" s="38" t="s">
        <v>62</v>
      </c>
      <c r="M1032" s="38" t="s">
        <v>62</v>
      </c>
      <c r="N1032" s="38" t="s">
        <v>62</v>
      </c>
      <c r="O1032" s="85" t="s">
        <v>62</v>
      </c>
    </row>
    <row r="1033" spans="1:15" ht="20.25" customHeight="1" thickBot="1" x14ac:dyDescent="0.2">
      <c r="A1033" s="211" t="s">
        <v>61</v>
      </c>
      <c r="B1033" s="212" t="s">
        <v>59</v>
      </c>
      <c r="C1033" s="135">
        <f>SUM(D1033:O1033)</f>
        <v>64282</v>
      </c>
      <c r="D1033" s="136">
        <v>0</v>
      </c>
      <c r="E1033" s="136">
        <v>0</v>
      </c>
      <c r="F1033" s="136">
        <v>0</v>
      </c>
      <c r="G1033" s="136">
        <v>0</v>
      </c>
      <c r="H1033" s="136">
        <v>0</v>
      </c>
      <c r="I1033" s="136">
        <v>0</v>
      </c>
      <c r="J1033" s="136">
        <v>0</v>
      </c>
      <c r="K1033" s="136">
        <v>0</v>
      </c>
      <c r="L1033" s="136">
        <v>0</v>
      </c>
      <c r="M1033" s="136">
        <v>27040</v>
      </c>
      <c r="N1033" s="136">
        <v>22371</v>
      </c>
      <c r="O1033" s="137">
        <v>14871</v>
      </c>
    </row>
    <row r="1035" spans="1:15" ht="20.25" customHeight="1" x14ac:dyDescent="0.15">
      <c r="A1035" s="1" t="s">
        <v>183</v>
      </c>
    </row>
  </sheetData>
  <autoFilter ref="A5:O1033"/>
  <mergeCells count="93">
    <mergeCell ref="A516:A518"/>
    <mergeCell ref="A549:A555"/>
    <mergeCell ref="A545:A546"/>
    <mergeCell ref="A556:A562"/>
    <mergeCell ref="A563:A569"/>
    <mergeCell ref="A846:A864"/>
    <mergeCell ref="A717:A730"/>
    <mergeCell ref="A772:A792"/>
    <mergeCell ref="A823:A831"/>
    <mergeCell ref="A748:A768"/>
    <mergeCell ref="A734:A740"/>
    <mergeCell ref="A799:A816"/>
    <mergeCell ref="A832:A845"/>
    <mergeCell ref="A6:A26"/>
    <mergeCell ref="A139:A159"/>
    <mergeCell ref="A118:A138"/>
    <mergeCell ref="A446:A466"/>
    <mergeCell ref="A207:A227"/>
    <mergeCell ref="A409:A426"/>
    <mergeCell ref="A160:A180"/>
    <mergeCell ref="A388:A408"/>
    <mergeCell ref="A256:A267"/>
    <mergeCell ref="A330:A337"/>
    <mergeCell ref="A338:A345"/>
    <mergeCell ref="A346:A353"/>
    <mergeCell ref="A354:A361"/>
    <mergeCell ref="A245:A246"/>
    <mergeCell ref="A104:A117"/>
    <mergeCell ref="A27:A47"/>
    <mergeCell ref="A48:A68"/>
    <mergeCell ref="A69:A89"/>
    <mergeCell ref="A362:A369"/>
    <mergeCell ref="A253:A255"/>
    <mergeCell ref="A248:A250"/>
    <mergeCell ref="A268:A275"/>
    <mergeCell ref="A90:A103"/>
    <mergeCell ref="G185:O185"/>
    <mergeCell ref="A181:A185"/>
    <mergeCell ref="A186:A206"/>
    <mergeCell ref="A370:A372"/>
    <mergeCell ref="A427:A439"/>
    <mergeCell ref="A373:A375"/>
    <mergeCell ref="A376:A380"/>
    <mergeCell ref="A381:A383"/>
    <mergeCell ref="A384:A386"/>
    <mergeCell ref="A228:A234"/>
    <mergeCell ref="A235:A243"/>
    <mergeCell ref="A277:A287"/>
    <mergeCell ref="A288:A297"/>
    <mergeCell ref="A298:A308"/>
    <mergeCell ref="A309:A318"/>
    <mergeCell ref="A1025:A1032"/>
    <mergeCell ref="A866:A873"/>
    <mergeCell ref="A874:A881"/>
    <mergeCell ref="A882:A889"/>
    <mergeCell ref="A890:A897"/>
    <mergeCell ref="A1016:A1024"/>
    <mergeCell ref="A965:A985"/>
    <mergeCell ref="A944:A964"/>
    <mergeCell ref="A898:A913"/>
    <mergeCell ref="A935:A943"/>
    <mergeCell ref="A914:A934"/>
    <mergeCell ref="A986:A995"/>
    <mergeCell ref="A996:A1005"/>
    <mergeCell ref="A1006:A1015"/>
    <mergeCell ref="A820:A822"/>
    <mergeCell ref="A731:A733"/>
    <mergeCell ref="A745:A747"/>
    <mergeCell ref="A769:A771"/>
    <mergeCell ref="A652:A653"/>
    <mergeCell ref="A654:A655"/>
    <mergeCell ref="A656:A657"/>
    <mergeCell ref="A710:A716"/>
    <mergeCell ref="A661:A663"/>
    <mergeCell ref="A698:A709"/>
    <mergeCell ref="A686:A697"/>
    <mergeCell ref="A658:A660"/>
    <mergeCell ref="A630:A643"/>
    <mergeCell ref="A664:A684"/>
    <mergeCell ref="A440:A442"/>
    <mergeCell ref="A443:A445"/>
    <mergeCell ref="A817:A819"/>
    <mergeCell ref="A618:A623"/>
    <mergeCell ref="A624:A629"/>
    <mergeCell ref="A478:A496"/>
    <mergeCell ref="A599:A606"/>
    <mergeCell ref="A497:A515"/>
    <mergeCell ref="A644:A645"/>
    <mergeCell ref="A467:A477"/>
    <mergeCell ref="A570:A582"/>
    <mergeCell ref="A646:A651"/>
    <mergeCell ref="A607:A617"/>
    <mergeCell ref="A520:A539"/>
  </mergeCells>
  <phoneticPr fontId="19"/>
  <printOptions horizontalCentered="1"/>
  <pageMargins left="0.78740157480314965" right="0.23622047244094491" top="0.35433070866141736" bottom="0.35433070866141736" header="0.31496062992125984" footer="0.31496062992125984"/>
  <pageSetup paperSize="8" scale="55" fitToHeight="0" orientation="portrait" r:id="rId1"/>
  <headerFooter>
    <oddHeader>&amp;L第１１章　商業・観光・金融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11-5（2) </vt:lpstr>
      <vt:lpstr>'11-5（2) '!Print_Area</vt:lpstr>
      <vt:lpstr>'11-5（2)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2025-05-28T08:58:16Z</cp:lastPrinted>
  <dcterms:created xsi:type="dcterms:W3CDTF">2009-01-16T00:13:03Z</dcterms:created>
  <dcterms:modified xsi:type="dcterms:W3CDTF">2025-05-30T04:44:26Z</dcterms:modified>
</cp:coreProperties>
</file>