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５年度_統計事務\02-統計資料\統計書関係（HP毎年更新）\令和５年度\令和6年版統計書\02-CMS用\"/>
    </mc:Choice>
  </mc:AlternateContent>
  <bookViews>
    <workbookView xWindow="0" yWindow="0" windowWidth="28800" windowHeight="11460"/>
  </bookViews>
  <sheets>
    <sheet name="8-2" sheetId="1" r:id="rId1"/>
    <sheet name="8-2（旧石巻市）" sheetId="2" r:id="rId2"/>
  </sheets>
  <definedNames>
    <definedName name="_xlnm.Print_Area" localSheetId="0">'8-2'!$A$1:$M$114</definedName>
    <definedName name="_xlnm.Print_Area" localSheetId="1">'8-2（旧石巻市）'!$A$2:$M$55</definedName>
    <definedName name="_xlnm.Print_Titles" localSheetId="0">'8-2'!$1:$5</definedName>
  </definedNames>
  <calcPr calcId="162913"/>
</workbook>
</file>

<file path=xl/calcChain.xml><?xml version="1.0" encoding="utf-8"?>
<calcChain xmlns="http://schemas.openxmlformats.org/spreadsheetml/2006/main">
  <c r="L112" i="1" l="1"/>
  <c r="M112" i="1" s="1"/>
  <c r="K112" i="1"/>
  <c r="J112" i="1"/>
  <c r="H112" i="1"/>
  <c r="I112" i="1" s="1"/>
  <c r="G112" i="1"/>
  <c r="F112" i="1"/>
  <c r="C112" i="1"/>
  <c r="B112" i="1"/>
  <c r="M111" i="1"/>
  <c r="I111" i="1"/>
  <c r="H111" i="1"/>
  <c r="G111" i="1"/>
  <c r="F111" i="1"/>
  <c r="E111" i="1"/>
  <c r="D111" i="1"/>
  <c r="C111" i="1"/>
  <c r="B111" i="1"/>
  <c r="M110" i="1"/>
  <c r="H110" i="1"/>
  <c r="I110" i="1" s="1"/>
  <c r="G110" i="1"/>
  <c r="F110" i="1"/>
  <c r="F108" i="1" s="1"/>
  <c r="D110" i="1"/>
  <c r="E110" i="1" s="1"/>
  <c r="C110" i="1"/>
  <c r="B110" i="1"/>
  <c r="B108" i="1" s="1"/>
  <c r="M109" i="1"/>
  <c r="H109" i="1"/>
  <c r="I109" i="1" s="1"/>
  <c r="G109" i="1"/>
  <c r="C109" i="1" s="1"/>
  <c r="C108" i="1" s="1"/>
  <c r="F109" i="1"/>
  <c r="D109" i="1"/>
  <c r="B109" i="1"/>
  <c r="K108" i="1"/>
  <c r="J108" i="1"/>
  <c r="G108" i="1"/>
  <c r="L106" i="1"/>
  <c r="M106" i="1" s="1"/>
  <c r="K106" i="1"/>
  <c r="K102" i="1" s="1"/>
  <c r="J106" i="1"/>
  <c r="H106" i="1"/>
  <c r="I106" i="1" s="1"/>
  <c r="G106" i="1"/>
  <c r="G102" i="1" s="1"/>
  <c r="F106" i="1"/>
  <c r="D106" i="1"/>
  <c r="B106" i="1"/>
  <c r="M105" i="1"/>
  <c r="H105" i="1"/>
  <c r="I105" i="1" s="1"/>
  <c r="G105" i="1"/>
  <c r="F105" i="1"/>
  <c r="D105" i="1"/>
  <c r="E105" i="1" s="1"/>
  <c r="C105" i="1"/>
  <c r="B105" i="1"/>
  <c r="M104" i="1"/>
  <c r="I104" i="1"/>
  <c r="H104" i="1"/>
  <c r="G104" i="1"/>
  <c r="F104" i="1"/>
  <c r="E104" i="1"/>
  <c r="D104" i="1"/>
  <c r="C104" i="1"/>
  <c r="B104" i="1"/>
  <c r="M103" i="1"/>
  <c r="H103" i="1"/>
  <c r="I103" i="1" s="1"/>
  <c r="G103" i="1"/>
  <c r="F103" i="1"/>
  <c r="D103" i="1"/>
  <c r="E103" i="1" s="1"/>
  <c r="C103" i="1"/>
  <c r="B103" i="1"/>
  <c r="L102" i="1"/>
  <c r="J102" i="1"/>
  <c r="F102" i="1"/>
  <c r="B102" i="1"/>
  <c r="M102" i="1" l="1"/>
  <c r="E109" i="1"/>
  <c r="H102" i="1"/>
  <c r="I102" i="1" s="1"/>
  <c r="D102" i="1"/>
  <c r="C106" i="1"/>
  <c r="C102" i="1" s="1"/>
  <c r="D112" i="1"/>
  <c r="H108" i="1"/>
  <c r="I108" i="1" s="1"/>
  <c r="L108" i="1"/>
  <c r="M108" i="1" s="1"/>
  <c r="E112" i="1" l="1"/>
  <c r="D108" i="1"/>
  <c r="E108" i="1" s="1"/>
  <c r="E102" i="1"/>
  <c r="E106" i="1"/>
  <c r="M94" i="1" l="1"/>
  <c r="I94" i="1"/>
  <c r="D94" i="1"/>
  <c r="C94" i="1"/>
  <c r="B94" i="1"/>
  <c r="M93" i="1"/>
  <c r="I93" i="1"/>
  <c r="D93" i="1"/>
  <c r="C93" i="1"/>
  <c r="B93" i="1"/>
  <c r="M92" i="1"/>
  <c r="I92" i="1"/>
  <c r="D92" i="1"/>
  <c r="C92" i="1"/>
  <c r="B92" i="1"/>
  <c r="M91" i="1"/>
  <c r="I91" i="1"/>
  <c r="D91" i="1"/>
  <c r="C91" i="1"/>
  <c r="B91" i="1"/>
  <c r="L90" i="1"/>
  <c r="K90" i="1"/>
  <c r="J90" i="1"/>
  <c r="H90" i="1"/>
  <c r="G90" i="1"/>
  <c r="F90" i="1"/>
  <c r="C90" i="1" l="1"/>
  <c r="B90" i="1"/>
  <c r="E92" i="1"/>
  <c r="M90" i="1"/>
  <c r="D90" i="1"/>
  <c r="E94" i="1"/>
  <c r="E93" i="1"/>
  <c r="I90" i="1"/>
  <c r="E90" i="1"/>
  <c r="E91" i="1"/>
  <c r="M85" i="1"/>
  <c r="M86" i="1"/>
  <c r="M87" i="1"/>
  <c r="M88" i="1"/>
  <c r="I88" i="1"/>
  <c r="D88" i="1"/>
  <c r="C88" i="1"/>
  <c r="B88" i="1"/>
  <c r="I87" i="1"/>
  <c r="D87" i="1"/>
  <c r="C87" i="1"/>
  <c r="B87" i="1"/>
  <c r="I86" i="1"/>
  <c r="D86" i="1"/>
  <c r="C86" i="1"/>
  <c r="B86" i="1"/>
  <c r="I85" i="1"/>
  <c r="D85" i="1"/>
  <c r="C85" i="1"/>
  <c r="B85" i="1"/>
  <c r="L84" i="1"/>
  <c r="K84" i="1"/>
  <c r="J84" i="1"/>
  <c r="H84" i="1"/>
  <c r="G84" i="1"/>
  <c r="F84" i="1"/>
  <c r="M84" i="1" l="1"/>
  <c r="E88" i="1"/>
  <c r="E87" i="1"/>
  <c r="C84" i="1"/>
  <c r="E86" i="1"/>
  <c r="I84" i="1"/>
  <c r="D84" i="1"/>
  <c r="E85" i="1"/>
  <c r="B84" i="1"/>
  <c r="M82" i="1"/>
  <c r="I82" i="1"/>
  <c r="D82" i="1"/>
  <c r="C82" i="1"/>
  <c r="B82" i="1"/>
  <c r="M81" i="1"/>
  <c r="I81" i="1"/>
  <c r="D81" i="1"/>
  <c r="C81" i="1"/>
  <c r="B81" i="1"/>
  <c r="M80" i="1"/>
  <c r="I80" i="1"/>
  <c r="D80" i="1"/>
  <c r="C80" i="1"/>
  <c r="B80" i="1"/>
  <c r="M79" i="1"/>
  <c r="I79" i="1"/>
  <c r="D79" i="1"/>
  <c r="C79" i="1"/>
  <c r="B79" i="1"/>
  <c r="L78" i="1"/>
  <c r="K78" i="1"/>
  <c r="J78" i="1"/>
  <c r="H78" i="1"/>
  <c r="G78" i="1"/>
  <c r="F78" i="1"/>
  <c r="E79" i="1" l="1"/>
  <c r="E84" i="1"/>
  <c r="M78" i="1"/>
  <c r="C78" i="1"/>
  <c r="D78" i="1"/>
  <c r="E82" i="1"/>
  <c r="E81" i="1"/>
  <c r="I78" i="1"/>
  <c r="B78" i="1"/>
  <c r="E80" i="1"/>
  <c r="F72" i="1"/>
  <c r="G72" i="1"/>
  <c r="H72" i="1"/>
  <c r="J72" i="1"/>
  <c r="K72" i="1"/>
  <c r="L72" i="1"/>
  <c r="M72" i="1" s="1"/>
  <c r="B73" i="1"/>
  <c r="C73" i="1"/>
  <c r="D73" i="1"/>
  <c r="I73" i="1"/>
  <c r="M73" i="1"/>
  <c r="B74" i="1"/>
  <c r="C74" i="1"/>
  <c r="D74" i="1"/>
  <c r="E74" i="1" s="1"/>
  <c r="I74" i="1"/>
  <c r="M74" i="1"/>
  <c r="B75" i="1"/>
  <c r="C75" i="1"/>
  <c r="D75" i="1"/>
  <c r="I75" i="1"/>
  <c r="M75" i="1"/>
  <c r="B76" i="1"/>
  <c r="C76" i="1"/>
  <c r="D76" i="1"/>
  <c r="I76" i="1"/>
  <c r="M76" i="1"/>
  <c r="E73" i="1" l="1"/>
  <c r="I72" i="1"/>
  <c r="E78" i="1"/>
  <c r="E76" i="1"/>
  <c r="E75" i="1"/>
  <c r="C72" i="1"/>
  <c r="B72" i="1"/>
  <c r="D72" i="1"/>
  <c r="M70" i="1"/>
  <c r="M69" i="1"/>
  <c r="M68" i="1"/>
  <c r="M67" i="1"/>
  <c r="I70" i="1"/>
  <c r="I69" i="1"/>
  <c r="I68" i="1"/>
  <c r="I67" i="1"/>
  <c r="L66" i="1"/>
  <c r="K66" i="1"/>
  <c r="J66" i="1"/>
  <c r="H66" i="1"/>
  <c r="I66" i="1" s="1"/>
  <c r="G66" i="1"/>
  <c r="F66" i="1"/>
  <c r="D70" i="1"/>
  <c r="C70" i="1"/>
  <c r="B70" i="1"/>
  <c r="D69" i="1"/>
  <c r="C69" i="1"/>
  <c r="B69" i="1"/>
  <c r="D68" i="1"/>
  <c r="C68" i="1"/>
  <c r="E68" i="1" s="1"/>
  <c r="B68" i="1"/>
  <c r="D67" i="1"/>
  <c r="E67" i="1" s="1"/>
  <c r="C67" i="1"/>
  <c r="B67" i="1"/>
  <c r="M61" i="1"/>
  <c r="M62" i="1"/>
  <c r="M63" i="1"/>
  <c r="M64" i="1"/>
  <c r="I61" i="1"/>
  <c r="L60" i="1"/>
  <c r="K60" i="1"/>
  <c r="J60" i="1"/>
  <c r="H60" i="1"/>
  <c r="G60" i="1"/>
  <c r="I60" i="1" s="1"/>
  <c r="F60" i="1"/>
  <c r="G54" i="1"/>
  <c r="I64" i="1"/>
  <c r="D64" i="1"/>
  <c r="C64" i="1"/>
  <c r="B64" i="1"/>
  <c r="I63" i="1"/>
  <c r="D63" i="1"/>
  <c r="E63" i="1" s="1"/>
  <c r="C63" i="1"/>
  <c r="B63" i="1"/>
  <c r="I62" i="1"/>
  <c r="D62" i="1"/>
  <c r="D60" i="1" s="1"/>
  <c r="C62" i="1"/>
  <c r="B62" i="1"/>
  <c r="D61" i="1"/>
  <c r="C61" i="1"/>
  <c r="B61" i="1"/>
  <c r="B60" i="1"/>
  <c r="L54" i="1"/>
  <c r="K54" i="1"/>
  <c r="J54" i="1"/>
  <c r="H54" i="1"/>
  <c r="I54" i="1" s="1"/>
  <c r="F54" i="1"/>
  <c r="I58" i="1"/>
  <c r="D58" i="1"/>
  <c r="C58" i="1"/>
  <c r="B58" i="1"/>
  <c r="I57" i="1"/>
  <c r="D57" i="1"/>
  <c r="C57" i="1"/>
  <c r="B57" i="1"/>
  <c r="I56" i="1"/>
  <c r="D56" i="1"/>
  <c r="C56" i="1"/>
  <c r="B56" i="1"/>
  <c r="I55" i="1"/>
  <c r="D55" i="1"/>
  <c r="C55" i="1"/>
  <c r="C54" i="1" s="1"/>
  <c r="B55" i="1"/>
  <c r="D52" i="1"/>
  <c r="E52" i="1" s="1"/>
  <c r="C52" i="1"/>
  <c r="B52" i="1"/>
  <c r="D51" i="1"/>
  <c r="C51" i="1"/>
  <c r="B51" i="1"/>
  <c r="D50" i="1"/>
  <c r="C50" i="1"/>
  <c r="B50" i="1"/>
  <c r="D49" i="1"/>
  <c r="C49" i="1"/>
  <c r="B49" i="1"/>
  <c r="L48" i="1"/>
  <c r="K48" i="1"/>
  <c r="J48" i="1"/>
  <c r="J42" i="1"/>
  <c r="K42" i="1"/>
  <c r="L42" i="1"/>
  <c r="H48" i="1"/>
  <c r="G48" i="1"/>
  <c r="F48" i="1"/>
  <c r="M52" i="1"/>
  <c r="I52" i="1"/>
  <c r="M51" i="1"/>
  <c r="I51" i="1"/>
  <c r="M50" i="1"/>
  <c r="I50" i="1"/>
  <c r="M49" i="1"/>
  <c r="I49" i="1"/>
  <c r="B44" i="1"/>
  <c r="C44" i="1"/>
  <c r="D44" i="1"/>
  <c r="B45" i="1"/>
  <c r="C45" i="1"/>
  <c r="D45" i="1"/>
  <c r="E45" i="1" s="1"/>
  <c r="B46" i="1"/>
  <c r="C46" i="1"/>
  <c r="D46" i="1"/>
  <c r="C43" i="1"/>
  <c r="D43" i="1"/>
  <c r="B43" i="1"/>
  <c r="M46" i="1"/>
  <c r="M45" i="1"/>
  <c r="M44" i="1"/>
  <c r="M43" i="1"/>
  <c r="I43" i="1"/>
  <c r="I44" i="1"/>
  <c r="I45" i="1"/>
  <c r="I46" i="1"/>
  <c r="H42" i="1"/>
  <c r="G42" i="1"/>
  <c r="F42" i="1"/>
  <c r="L36" i="1"/>
  <c r="K36" i="1"/>
  <c r="J36" i="1"/>
  <c r="H36" i="1"/>
  <c r="G36" i="1"/>
  <c r="I36" i="1" s="1"/>
  <c r="F36" i="1"/>
  <c r="D36" i="1"/>
  <c r="C36" i="1"/>
  <c r="B36" i="1"/>
  <c r="L30" i="1"/>
  <c r="K30" i="1"/>
  <c r="J30" i="1"/>
  <c r="H30" i="1"/>
  <c r="I30" i="1" s="1"/>
  <c r="G30" i="1"/>
  <c r="F30" i="1"/>
  <c r="D30" i="1"/>
  <c r="C30" i="1"/>
  <c r="B30" i="1"/>
  <c r="L24" i="1"/>
  <c r="M24" i="1" s="1"/>
  <c r="K24" i="1"/>
  <c r="H24" i="1"/>
  <c r="G24" i="1"/>
  <c r="D24" i="1"/>
  <c r="C24" i="1"/>
  <c r="J24" i="1"/>
  <c r="F24" i="1"/>
  <c r="B24" i="1"/>
  <c r="B13" i="2"/>
  <c r="C13" i="2"/>
  <c r="D13" i="2"/>
  <c r="F13" i="2"/>
  <c r="H13" i="2"/>
  <c r="J13" i="2"/>
  <c r="K13" i="2"/>
  <c r="L13" i="2"/>
  <c r="B19" i="2"/>
  <c r="C19" i="2"/>
  <c r="D19" i="2"/>
  <c r="F19" i="2"/>
  <c r="G19" i="2"/>
  <c r="H19" i="2"/>
  <c r="J19" i="2"/>
  <c r="K19" i="2"/>
  <c r="L19" i="2"/>
  <c r="C25" i="2"/>
  <c r="D25" i="2"/>
  <c r="F25" i="2"/>
  <c r="G25" i="2"/>
  <c r="H25" i="2"/>
  <c r="J25" i="2"/>
  <c r="K25" i="2"/>
  <c r="L25" i="2"/>
  <c r="C32" i="2"/>
  <c r="C31" i="2" s="1"/>
  <c r="C33" i="2"/>
  <c r="C34" i="2"/>
  <c r="D32" i="2"/>
  <c r="E32" i="2" s="1"/>
  <c r="D33" i="2"/>
  <c r="E33" i="2" s="1"/>
  <c r="D34" i="2"/>
  <c r="E34" i="2"/>
  <c r="F31" i="2"/>
  <c r="G31" i="2"/>
  <c r="H31" i="2"/>
  <c r="I31" i="2" s="1"/>
  <c r="J31" i="2"/>
  <c r="K31" i="2"/>
  <c r="L31" i="2"/>
  <c r="M31" i="2" s="1"/>
  <c r="B32" i="2"/>
  <c r="I32" i="2"/>
  <c r="M32" i="2"/>
  <c r="B33" i="2"/>
  <c r="I33" i="2"/>
  <c r="M33" i="2"/>
  <c r="B34" i="2"/>
  <c r="I34" i="2"/>
  <c r="M34" i="2"/>
  <c r="E35" i="2"/>
  <c r="I35" i="2"/>
  <c r="M35" i="2"/>
  <c r="C37" i="2"/>
  <c r="D37" i="2"/>
  <c r="E37" i="2" s="1"/>
  <c r="I37" i="2"/>
  <c r="M37" i="2"/>
  <c r="B38" i="2"/>
  <c r="C38" i="2"/>
  <c r="D38" i="2"/>
  <c r="I38" i="2"/>
  <c r="M38" i="2"/>
  <c r="B39" i="2"/>
  <c r="C39" i="2"/>
  <c r="D39" i="2"/>
  <c r="E39" i="2"/>
  <c r="I39" i="2"/>
  <c r="M39" i="2"/>
  <c r="B40" i="2"/>
  <c r="C40" i="2"/>
  <c r="E40" i="2" s="1"/>
  <c r="D40" i="2"/>
  <c r="I40" i="2"/>
  <c r="M40" i="2"/>
  <c r="F41" i="2"/>
  <c r="B41" i="2" s="1"/>
  <c r="J41" i="2"/>
  <c r="G41" i="2"/>
  <c r="K41" i="2"/>
  <c r="H41" i="2"/>
  <c r="L41" i="2"/>
  <c r="M41" i="2" s="1"/>
  <c r="D41" i="2"/>
  <c r="F43" i="2"/>
  <c r="J43" i="2"/>
  <c r="B43" i="2" s="1"/>
  <c r="C43" i="2"/>
  <c r="D43" i="2"/>
  <c r="G43" i="2"/>
  <c r="H43" i="2"/>
  <c r="I43" i="2" s="1"/>
  <c r="K43" i="2"/>
  <c r="L43" i="2"/>
  <c r="M43" i="2"/>
  <c r="B44" i="2"/>
  <c r="E44" i="2"/>
  <c r="I44" i="2"/>
  <c r="M44" i="2"/>
  <c r="B45" i="2"/>
  <c r="E45" i="2"/>
  <c r="I45" i="2"/>
  <c r="M45" i="2"/>
  <c r="B46" i="2"/>
  <c r="E46" i="2"/>
  <c r="I46" i="2"/>
  <c r="M46" i="2"/>
  <c r="B47" i="2"/>
  <c r="E47" i="2"/>
  <c r="I47" i="2"/>
  <c r="M47" i="2"/>
  <c r="F49" i="2"/>
  <c r="B49" i="2" s="1"/>
  <c r="J49" i="2"/>
  <c r="C49" i="2"/>
  <c r="D49" i="2"/>
  <c r="E49" i="2" s="1"/>
  <c r="G49" i="2"/>
  <c r="H49" i="2"/>
  <c r="I49" i="2" s="1"/>
  <c r="K49" i="2"/>
  <c r="L49" i="2"/>
  <c r="M49" i="2" s="1"/>
  <c r="B50" i="2"/>
  <c r="E50" i="2"/>
  <c r="I50" i="2"/>
  <c r="M50" i="2"/>
  <c r="B51" i="2"/>
  <c r="E51" i="2"/>
  <c r="I51" i="2"/>
  <c r="M51" i="2"/>
  <c r="B52" i="2"/>
  <c r="E52" i="2"/>
  <c r="I52" i="2"/>
  <c r="M52" i="2"/>
  <c r="B53" i="2"/>
  <c r="E53" i="2"/>
  <c r="I53" i="2"/>
  <c r="M53" i="2"/>
  <c r="D31" i="2"/>
  <c r="E70" i="1"/>
  <c r="E30" i="1" l="1"/>
  <c r="E36" i="1"/>
  <c r="M36" i="1"/>
  <c r="E46" i="1"/>
  <c r="B48" i="1"/>
  <c r="E56" i="1"/>
  <c r="E61" i="1"/>
  <c r="M66" i="1"/>
  <c r="D66" i="1"/>
  <c r="C48" i="1"/>
  <c r="E51" i="1"/>
  <c r="I24" i="1"/>
  <c r="D42" i="1"/>
  <c r="M42" i="1"/>
  <c r="M48" i="1"/>
  <c r="D48" i="1"/>
  <c r="E48" i="1" s="1"/>
  <c r="E50" i="1"/>
  <c r="B66" i="1"/>
  <c r="E69" i="1"/>
  <c r="M30" i="1"/>
  <c r="I42" i="1"/>
  <c r="E43" i="1"/>
  <c r="E44" i="1"/>
  <c r="D54" i="1"/>
  <c r="E54" i="1" s="1"/>
  <c r="M54" i="1"/>
  <c r="E62" i="1"/>
  <c r="C60" i="1"/>
  <c r="M60" i="1"/>
  <c r="C66" i="1"/>
  <c r="E72" i="1"/>
  <c r="E60" i="1"/>
  <c r="E66" i="1"/>
  <c r="E31" i="2"/>
  <c r="E55" i="1"/>
  <c r="C41" i="2"/>
  <c r="E41" i="2" s="1"/>
  <c r="I48" i="1"/>
  <c r="E64" i="1"/>
  <c r="E24" i="1"/>
  <c r="C42" i="1"/>
  <c r="E42" i="1" s="1"/>
  <c r="B54" i="1"/>
  <c r="E57" i="1"/>
  <c r="E58" i="1"/>
  <c r="E43" i="2"/>
  <c r="E38" i="2"/>
  <c r="B42" i="1"/>
  <c r="E49" i="1"/>
  <c r="I41" i="2"/>
</calcChain>
</file>

<file path=xl/sharedStrings.xml><?xml version="1.0" encoding="utf-8"?>
<sst xmlns="http://schemas.openxmlformats.org/spreadsheetml/2006/main" count="172" uniqueCount="55">
  <si>
    <t>2. 建物の棟数及び床面積</t>
  </si>
  <si>
    <t>年・区分</t>
  </si>
  <si>
    <t>平成１８年総数</t>
    <rPh sb="4" eb="5">
      <t>ネン</t>
    </rPh>
    <phoneticPr fontId="20"/>
  </si>
  <si>
    <t>住宅</t>
  </si>
  <si>
    <t>事務所・店舗</t>
  </si>
  <si>
    <t>工場・倉庫</t>
  </si>
  <si>
    <t>その他</t>
  </si>
  <si>
    <t>平成１９年総数</t>
    <rPh sb="4" eb="5">
      <t>ネン</t>
    </rPh>
    <phoneticPr fontId="20"/>
  </si>
  <si>
    <t>2. 建物の棟数及び床面積（旧石巻市）</t>
    <rPh sb="14" eb="15">
      <t>キュウ</t>
    </rPh>
    <rPh sb="15" eb="18">
      <t>イシノマキシ</t>
    </rPh>
    <phoneticPr fontId="21"/>
  </si>
  <si>
    <t>（各年１月１日現在）</t>
  </si>
  <si>
    <t>総　　　　　　　数</t>
  </si>
  <si>
    <t>木　　　造　　　家　　　屋</t>
  </si>
  <si>
    <t>木　造　以　外　の　家　屋</t>
  </si>
  <si>
    <t>棟　　　数</t>
  </si>
  <si>
    <t>総床面積</t>
  </si>
  <si>
    <t>総価格（千円）</t>
  </si>
  <si>
    <t>平成10年総数</t>
  </si>
  <si>
    <t>平成11年総数</t>
  </si>
  <si>
    <t>平成12年総数</t>
  </si>
  <si>
    <t>平成13年総数</t>
  </si>
  <si>
    <t>各年１月１日現在</t>
    <phoneticPr fontId="20"/>
  </si>
  <si>
    <t>総数</t>
    <phoneticPr fontId="20"/>
  </si>
  <si>
    <t>木造家屋</t>
    <phoneticPr fontId="20"/>
  </si>
  <si>
    <t>木造以外の家屋</t>
    <phoneticPr fontId="20"/>
  </si>
  <si>
    <t>棟数</t>
    <phoneticPr fontId="20"/>
  </si>
  <si>
    <t>総床面積
（㎡）</t>
    <phoneticPr fontId="20"/>
  </si>
  <si>
    <t>総価格
（千円）</t>
    <phoneticPr fontId="20"/>
  </si>
  <si>
    <t>1㎡当たり価格
（円）</t>
    <phoneticPr fontId="20"/>
  </si>
  <si>
    <t>単位：㎡</t>
    <phoneticPr fontId="21"/>
  </si>
  <si>
    <t>1㎡当たり価格（円）</t>
    <phoneticPr fontId="21"/>
  </si>
  <si>
    <t>平成14年総数</t>
    <phoneticPr fontId="21"/>
  </si>
  <si>
    <t>平成15年総数</t>
    <phoneticPr fontId="21"/>
  </si>
  <si>
    <t>平成16年総数</t>
    <phoneticPr fontId="21"/>
  </si>
  <si>
    <t>平成17年総数</t>
    <phoneticPr fontId="21"/>
  </si>
  <si>
    <t xml:space="preserve"> </t>
    <phoneticPr fontId="21"/>
  </si>
  <si>
    <t>平成２０年総数</t>
    <rPh sb="4" eb="5">
      <t>ネン</t>
    </rPh>
    <phoneticPr fontId="20"/>
  </si>
  <si>
    <t>平成２１年総数</t>
    <rPh sb="4" eb="5">
      <t>ネン</t>
    </rPh>
    <phoneticPr fontId="20"/>
  </si>
  <si>
    <t>平成２２年総数</t>
    <rPh sb="4" eb="5">
      <t>ネン</t>
    </rPh>
    <phoneticPr fontId="20"/>
  </si>
  <si>
    <t>工場・倉庫</t>
    <phoneticPr fontId="20"/>
  </si>
  <si>
    <t>平成２３年総数</t>
    <rPh sb="4" eb="5">
      <t>ネン</t>
    </rPh>
    <phoneticPr fontId="20"/>
  </si>
  <si>
    <t>資料：</t>
    <rPh sb="0" eb="2">
      <t>シリョウ</t>
    </rPh>
    <phoneticPr fontId="20"/>
  </si>
  <si>
    <t>石巻市資産税課(概要調書）</t>
    <rPh sb="0" eb="3">
      <t>イシノマキシ</t>
    </rPh>
    <rPh sb="3" eb="6">
      <t>シサンゼイ</t>
    </rPh>
    <rPh sb="6" eb="7">
      <t>カ</t>
    </rPh>
    <rPh sb="8" eb="10">
      <t>ガイヨウ</t>
    </rPh>
    <rPh sb="10" eb="12">
      <t>チョウショ</t>
    </rPh>
    <phoneticPr fontId="20"/>
  </si>
  <si>
    <t>平成２４年総数</t>
    <rPh sb="4" eb="5">
      <t>ネン</t>
    </rPh>
    <phoneticPr fontId="20"/>
  </si>
  <si>
    <t>平成２５年総数</t>
    <rPh sb="4" eb="5">
      <t>ネン</t>
    </rPh>
    <phoneticPr fontId="20"/>
  </si>
  <si>
    <t>平成２６年総数</t>
    <rPh sb="4" eb="5">
      <t>ネン</t>
    </rPh>
    <phoneticPr fontId="20"/>
  </si>
  <si>
    <t>平成２７年総数</t>
    <rPh sb="4" eb="5">
      <t>ネン</t>
    </rPh>
    <phoneticPr fontId="20"/>
  </si>
  <si>
    <t>平成２８年総数</t>
    <rPh sb="4" eb="5">
      <t>ネン</t>
    </rPh>
    <phoneticPr fontId="20"/>
  </si>
  <si>
    <t>平成２９年総数</t>
    <rPh sb="4" eb="5">
      <t>ネン</t>
    </rPh>
    <phoneticPr fontId="20"/>
  </si>
  <si>
    <t>平成３０年総数</t>
    <rPh sb="4" eb="5">
      <t>ネン</t>
    </rPh>
    <phoneticPr fontId="20"/>
  </si>
  <si>
    <t>平成３１年総数</t>
    <rPh sb="4" eb="5">
      <t>ネン</t>
    </rPh>
    <phoneticPr fontId="20"/>
  </si>
  <si>
    <t>令和２年総数</t>
    <rPh sb="0" eb="2">
      <t>レイワ</t>
    </rPh>
    <rPh sb="3" eb="4">
      <t>ネン</t>
    </rPh>
    <phoneticPr fontId="20"/>
  </si>
  <si>
    <t>令和３年総数</t>
    <rPh sb="0" eb="2">
      <t>レイワ</t>
    </rPh>
    <rPh sb="3" eb="4">
      <t>ネン</t>
    </rPh>
    <phoneticPr fontId="20"/>
  </si>
  <si>
    <t>令和４年総数</t>
    <rPh sb="0" eb="2">
      <t>レイワ</t>
    </rPh>
    <rPh sb="3" eb="4">
      <t>ネン</t>
    </rPh>
    <phoneticPr fontId="20"/>
  </si>
  <si>
    <t>令和５年総数</t>
    <rPh sb="0" eb="2">
      <t>レイワ</t>
    </rPh>
    <rPh sb="3" eb="4">
      <t>ネン</t>
    </rPh>
    <phoneticPr fontId="20"/>
  </si>
  <si>
    <t>資料：石巻市資産税課(概要調書）</t>
    <rPh sb="0" eb="2">
      <t>シリョウ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</si>
</sst>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4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/>
    <xf numFmtId="0" fontId="19" fillId="4" borderId="0" applyNumberFormat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24" borderId="10" xfId="0" applyFill="1" applyBorder="1" applyAlignment="1">
      <alignment horizontal="center" vertical="center"/>
    </xf>
    <xf numFmtId="0" fontId="0" fillId="24" borderId="10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4" borderId="10" xfId="0" applyFill="1" applyBorder="1">
      <alignment vertical="center"/>
    </xf>
    <xf numFmtId="176" fontId="0" fillId="0" borderId="10" xfId="0" applyNumberFormat="1" applyBorder="1">
      <alignment vertical="center"/>
    </xf>
    <xf numFmtId="0" fontId="6" fillId="0" borderId="0" xfId="42" applyFont="1" applyAlignment="1">
      <alignment vertical="center"/>
    </xf>
    <xf numFmtId="0" fontId="6" fillId="24" borderId="11" xfId="42" applyFont="1" applyFill="1" applyBorder="1" applyAlignment="1">
      <alignment horizontal="center" vertical="center"/>
    </xf>
    <xf numFmtId="0" fontId="6" fillId="24" borderId="10" xfId="42" applyFont="1" applyFill="1" applyBorder="1" applyAlignment="1">
      <alignment horizontal="center" vertical="center"/>
    </xf>
    <xf numFmtId="0" fontId="6" fillId="24" borderId="10" xfId="42" applyFont="1" applyFill="1" applyBorder="1" applyAlignment="1">
      <alignment vertical="center" wrapText="1"/>
    </xf>
    <xf numFmtId="0" fontId="6" fillId="24" borderId="12" xfId="42" applyFont="1" applyFill="1" applyBorder="1" applyAlignment="1">
      <alignment vertical="center"/>
    </xf>
    <xf numFmtId="3" fontId="6" fillId="0" borderId="12" xfId="42" applyNumberFormat="1" applyFont="1" applyBorder="1" applyAlignment="1">
      <alignment vertical="center"/>
    </xf>
    <xf numFmtId="3" fontId="6" fillId="0" borderId="13" xfId="42" applyNumberFormat="1" applyFont="1" applyBorder="1" applyAlignment="1">
      <alignment vertical="center"/>
    </xf>
    <xf numFmtId="0" fontId="6" fillId="24" borderId="12" xfId="42" applyFont="1" applyFill="1" applyBorder="1" applyAlignment="1">
      <alignment horizontal="center" vertical="center"/>
    </xf>
    <xf numFmtId="0" fontId="6" fillId="0" borderId="0" xfId="42" applyFont="1" applyBorder="1" applyAlignment="1">
      <alignment vertical="center"/>
    </xf>
    <xf numFmtId="3" fontId="6" fillId="0" borderId="11" xfId="42" applyNumberFormat="1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0" fillId="0" borderId="10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38" fontId="0" fillId="0" borderId="10" xfId="33" applyFont="1" applyBorder="1">
      <alignment vertical="center"/>
    </xf>
    <xf numFmtId="38" fontId="22" fillId="0" borderId="10" xfId="44" applyFont="1" applyBorder="1">
      <alignment vertical="center"/>
    </xf>
    <xf numFmtId="176" fontId="23" fillId="0" borderId="10" xfId="45" applyNumberFormat="1" applyFont="1" applyBorder="1">
      <alignment vertical="center"/>
    </xf>
    <xf numFmtId="0" fontId="6" fillId="24" borderId="10" xfId="45" applyFill="1" applyBorder="1">
      <alignment vertical="center"/>
    </xf>
    <xf numFmtId="176" fontId="6" fillId="0" borderId="10" xfId="45" applyNumberFormat="1" applyBorder="1">
      <alignment vertical="center"/>
    </xf>
    <xf numFmtId="3" fontId="6" fillId="0" borderId="10" xfId="45" applyNumberFormat="1" applyBorder="1">
      <alignment vertical="center"/>
    </xf>
    <xf numFmtId="0" fontId="6" fillId="0" borderId="0" xfId="45">
      <alignment vertical="center"/>
    </xf>
    <xf numFmtId="38" fontId="0" fillId="0" borderId="10" xfId="44" applyFont="1" applyBorder="1">
      <alignment vertical="center"/>
    </xf>
    <xf numFmtId="0" fontId="6" fillId="0" borderId="0" xfId="45" applyFont="1" applyAlignment="1">
      <alignment vertical="center"/>
    </xf>
    <xf numFmtId="0" fontId="0" fillId="24" borderId="10" xfId="0" applyFill="1" applyBorder="1" applyAlignment="1">
      <alignment horizontal="center" vertical="center"/>
    </xf>
    <xf numFmtId="0" fontId="6" fillId="24" borderId="14" xfId="42" applyFont="1" applyFill="1" applyBorder="1" applyAlignment="1">
      <alignment horizontal="center" vertical="center"/>
    </xf>
    <xf numFmtId="0" fontId="6" fillId="24" borderId="15" xfId="42" applyFont="1" applyFill="1" applyBorder="1" applyAlignment="1">
      <alignment horizontal="center" vertical="center"/>
    </xf>
    <xf numFmtId="0" fontId="6" fillId="24" borderId="16" xfId="42" applyFont="1" applyFill="1" applyBorder="1" applyAlignment="1">
      <alignment horizontal="center" vertical="center"/>
    </xf>
    <xf numFmtId="0" fontId="6" fillId="24" borderId="13" xfId="42" applyFont="1" applyFill="1" applyBorder="1" applyAlignment="1">
      <alignment horizontal="center" vertical="center"/>
    </xf>
    <xf numFmtId="0" fontId="6" fillId="24" borderId="11" xfId="42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45" applyFont="1" applyAlignment="1">
      <alignment horizontal="left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44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5"/>
    <cellStyle name="標準_001平成13年版　石巻市統計書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N128"/>
  <sheetViews>
    <sheetView tabSelected="1" zoomScale="90" zoomScaleNormal="90" zoomScaleSheetLayoutView="9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118" sqref="D118"/>
    </sheetView>
  </sheetViews>
  <sheetFormatPr defaultRowHeight="13.5" x14ac:dyDescent="0.15"/>
  <cols>
    <col min="1" max="1" width="14.75" customWidth="1"/>
    <col min="2" max="2" width="8.375" customWidth="1"/>
    <col min="3" max="3" width="14.375" customWidth="1"/>
    <col min="4" max="4" width="13.75" bestFit="1" customWidth="1"/>
    <col min="5" max="5" width="14.625" customWidth="1"/>
    <col min="6" max="6" width="8.375" customWidth="1"/>
    <col min="7" max="7" width="10.125" customWidth="1"/>
    <col min="8" max="8" width="13.75" bestFit="1" customWidth="1"/>
    <col min="9" max="9" width="14.625" customWidth="1"/>
    <col min="10" max="10" width="8.375" customWidth="1"/>
    <col min="11" max="11" width="10.125" customWidth="1"/>
    <col min="12" max="12" width="12.25" bestFit="1" customWidth="1"/>
    <col min="13" max="13" width="14.625" customWidth="1"/>
  </cols>
  <sheetData>
    <row r="1" spans="1:13" ht="15" customHeight="1" x14ac:dyDescent="0.15"/>
    <row r="2" spans="1:13" ht="20.25" customHeight="1" x14ac:dyDescent="0.15">
      <c r="A2" t="s">
        <v>0</v>
      </c>
    </row>
    <row r="3" spans="1:13" ht="15" customHeight="1" x14ac:dyDescent="0.15">
      <c r="M3" s="1" t="s">
        <v>20</v>
      </c>
    </row>
    <row r="4" spans="1:13" ht="20.25" customHeight="1" x14ac:dyDescent="0.15">
      <c r="A4" s="30" t="s">
        <v>1</v>
      </c>
      <c r="B4" s="30" t="s">
        <v>21</v>
      </c>
      <c r="C4" s="30"/>
      <c r="D4" s="30"/>
      <c r="E4" s="30"/>
      <c r="F4" s="30" t="s">
        <v>22</v>
      </c>
      <c r="G4" s="30"/>
      <c r="H4" s="30"/>
      <c r="I4" s="30"/>
      <c r="J4" s="30" t="s">
        <v>23</v>
      </c>
      <c r="K4" s="30"/>
      <c r="L4" s="30"/>
      <c r="M4" s="30"/>
    </row>
    <row r="5" spans="1:13" s="4" customFormat="1" ht="27" x14ac:dyDescent="0.15">
      <c r="A5" s="30"/>
      <c r="B5" s="2" t="s">
        <v>24</v>
      </c>
      <c r="C5" s="3" t="s">
        <v>25</v>
      </c>
      <c r="D5" s="3" t="s">
        <v>26</v>
      </c>
      <c r="E5" s="3" t="s">
        <v>27</v>
      </c>
      <c r="F5" s="2" t="s">
        <v>24</v>
      </c>
      <c r="G5" s="3" t="s">
        <v>25</v>
      </c>
      <c r="H5" s="3" t="s">
        <v>26</v>
      </c>
      <c r="I5" s="3" t="s">
        <v>27</v>
      </c>
      <c r="J5" s="2" t="s">
        <v>24</v>
      </c>
      <c r="K5" s="3" t="s">
        <v>25</v>
      </c>
      <c r="L5" s="3" t="s">
        <v>26</v>
      </c>
      <c r="M5" s="3" t="s">
        <v>27</v>
      </c>
    </row>
    <row r="6" spans="1:13" ht="20.25" customHeight="1" x14ac:dyDescent="0.15">
      <c r="A6" s="5" t="s">
        <v>2</v>
      </c>
      <c r="B6" s="6">
        <v>117283</v>
      </c>
      <c r="C6" s="6">
        <v>11500987</v>
      </c>
      <c r="D6" s="6">
        <v>256810047</v>
      </c>
      <c r="E6" s="6">
        <v>22329</v>
      </c>
      <c r="F6" s="6">
        <v>103479</v>
      </c>
      <c r="G6" s="6">
        <v>8115152</v>
      </c>
      <c r="H6" s="6">
        <v>137049356</v>
      </c>
      <c r="I6" s="6">
        <v>16888</v>
      </c>
      <c r="J6" s="6">
        <v>13804</v>
      </c>
      <c r="K6" s="6">
        <v>3385835</v>
      </c>
      <c r="L6" s="6">
        <v>119760691</v>
      </c>
      <c r="M6" s="6">
        <v>35371</v>
      </c>
    </row>
    <row r="7" spans="1:13" ht="20.25" customHeight="1" x14ac:dyDescent="0.15">
      <c r="A7" s="5" t="s">
        <v>3</v>
      </c>
      <c r="B7" s="6">
        <v>63213</v>
      </c>
      <c r="C7" s="6">
        <v>6881571</v>
      </c>
      <c r="D7" s="6">
        <v>149212175</v>
      </c>
      <c r="E7" s="6">
        <v>21683</v>
      </c>
      <c r="F7" s="6">
        <v>60373</v>
      </c>
      <c r="G7" s="6">
        <v>6360568</v>
      </c>
      <c r="H7" s="6">
        <v>126304351</v>
      </c>
      <c r="I7" s="6">
        <v>19857</v>
      </c>
      <c r="J7" s="6">
        <v>2840</v>
      </c>
      <c r="K7" s="6">
        <v>521003</v>
      </c>
      <c r="L7" s="6">
        <v>22907824</v>
      </c>
      <c r="M7" s="6">
        <v>43969</v>
      </c>
    </row>
    <row r="8" spans="1:13" ht="20.25" customHeight="1" x14ac:dyDescent="0.15">
      <c r="A8" s="5" t="s">
        <v>4</v>
      </c>
      <c r="B8" s="6">
        <v>3828</v>
      </c>
      <c r="C8" s="6">
        <v>872588</v>
      </c>
      <c r="D8" s="6">
        <v>40612778</v>
      </c>
      <c r="E8" s="6">
        <v>46543</v>
      </c>
      <c r="F8" s="6">
        <v>1963</v>
      </c>
      <c r="G8" s="6">
        <v>169500</v>
      </c>
      <c r="H8" s="6">
        <v>3364813</v>
      </c>
      <c r="I8" s="6">
        <v>19851</v>
      </c>
      <c r="J8" s="6">
        <v>1865</v>
      </c>
      <c r="K8" s="6">
        <v>703088</v>
      </c>
      <c r="L8" s="6">
        <v>37247965</v>
      </c>
      <c r="M8" s="6">
        <v>52978</v>
      </c>
    </row>
    <row r="9" spans="1:13" ht="20.25" customHeight="1" x14ac:dyDescent="0.15">
      <c r="A9" s="5" t="s">
        <v>5</v>
      </c>
      <c r="B9" s="6">
        <v>5908</v>
      </c>
      <c r="C9" s="6">
        <v>1863344</v>
      </c>
      <c r="D9" s="6">
        <v>42606528</v>
      </c>
      <c r="E9" s="6">
        <v>22866</v>
      </c>
      <c r="F9" s="6">
        <v>1896</v>
      </c>
      <c r="G9" s="6">
        <v>197043</v>
      </c>
      <c r="H9" s="6">
        <v>1046653</v>
      </c>
      <c r="I9" s="6">
        <v>5312</v>
      </c>
      <c r="J9" s="6">
        <v>4012</v>
      </c>
      <c r="K9" s="6">
        <v>1666301</v>
      </c>
      <c r="L9" s="6">
        <v>41559875</v>
      </c>
      <c r="M9" s="6">
        <v>24941</v>
      </c>
    </row>
    <row r="10" spans="1:13" ht="20.25" customHeight="1" x14ac:dyDescent="0.15">
      <c r="A10" s="5" t="s">
        <v>6</v>
      </c>
      <c r="B10" s="6">
        <v>44334</v>
      </c>
      <c r="C10" s="6">
        <v>1883484</v>
      </c>
      <c r="D10" s="6">
        <v>24378566</v>
      </c>
      <c r="E10" s="6">
        <v>12943</v>
      </c>
      <c r="F10" s="6">
        <v>39247</v>
      </c>
      <c r="G10" s="6">
        <v>1388041</v>
      </c>
      <c r="H10" s="6">
        <v>6333539</v>
      </c>
      <c r="I10" s="6">
        <v>4563</v>
      </c>
      <c r="J10" s="6">
        <v>5087</v>
      </c>
      <c r="K10" s="6">
        <v>495443</v>
      </c>
      <c r="L10" s="6">
        <v>18045027</v>
      </c>
      <c r="M10" s="6">
        <v>36422</v>
      </c>
    </row>
    <row r="11" spans="1:13" ht="20.25" customHeight="1" x14ac:dyDescent="0.15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ht="20.25" customHeight="1" x14ac:dyDescent="0.15">
      <c r="A12" s="5" t="s">
        <v>7</v>
      </c>
      <c r="B12" s="6">
        <v>117052</v>
      </c>
      <c r="C12" s="6">
        <v>11571968</v>
      </c>
      <c r="D12" s="6">
        <v>264334666</v>
      </c>
      <c r="E12" s="6">
        <v>22843</v>
      </c>
      <c r="F12" s="6">
        <v>103208</v>
      </c>
      <c r="G12" s="6">
        <v>8145921</v>
      </c>
      <c r="H12" s="6">
        <v>141223434</v>
      </c>
      <c r="I12" s="6">
        <v>17337</v>
      </c>
      <c r="J12" s="6">
        <v>13844</v>
      </c>
      <c r="K12" s="6">
        <v>3426047</v>
      </c>
      <c r="L12" s="6">
        <v>123111232</v>
      </c>
      <c r="M12" s="6">
        <v>35934</v>
      </c>
    </row>
    <row r="13" spans="1:13" ht="20.25" customHeight="1" x14ac:dyDescent="0.15">
      <c r="A13" s="5" t="s">
        <v>3</v>
      </c>
      <c r="B13" s="6">
        <v>63370</v>
      </c>
      <c r="C13" s="6">
        <v>6929263</v>
      </c>
      <c r="D13" s="6">
        <v>154130303</v>
      </c>
      <c r="E13" s="6">
        <v>22243</v>
      </c>
      <c r="F13" s="6">
        <v>60464</v>
      </c>
      <c r="G13" s="6">
        <v>6398466</v>
      </c>
      <c r="H13" s="6">
        <v>130262080</v>
      </c>
      <c r="I13" s="6">
        <v>20358</v>
      </c>
      <c r="J13" s="6">
        <v>2906</v>
      </c>
      <c r="K13" s="6">
        <v>530797</v>
      </c>
      <c r="L13" s="6">
        <v>23868223</v>
      </c>
      <c r="M13" s="6">
        <v>44967</v>
      </c>
    </row>
    <row r="14" spans="1:13" ht="20.25" customHeight="1" x14ac:dyDescent="0.15">
      <c r="A14" s="5" t="s">
        <v>4</v>
      </c>
      <c r="B14" s="6">
        <v>3832</v>
      </c>
      <c r="C14" s="6">
        <v>891896</v>
      </c>
      <c r="D14" s="6">
        <v>42085929</v>
      </c>
      <c r="E14" s="6">
        <v>47187</v>
      </c>
      <c r="F14" s="6">
        <v>1964</v>
      </c>
      <c r="G14" s="6">
        <v>170647</v>
      </c>
      <c r="H14" s="6">
        <v>3482588</v>
      </c>
      <c r="I14" s="6">
        <v>20408</v>
      </c>
      <c r="J14" s="6">
        <v>1868</v>
      </c>
      <c r="K14" s="6">
        <v>721249</v>
      </c>
      <c r="L14" s="6">
        <v>38603341</v>
      </c>
      <c r="M14" s="6">
        <v>53523</v>
      </c>
    </row>
    <row r="15" spans="1:13" ht="20.25" customHeight="1" x14ac:dyDescent="0.15">
      <c r="A15" s="5" t="s">
        <v>5</v>
      </c>
      <c r="B15" s="6">
        <v>5914</v>
      </c>
      <c r="C15" s="6">
        <v>1881979</v>
      </c>
      <c r="D15" s="6">
        <v>43752196</v>
      </c>
      <c r="E15" s="6">
        <v>23248</v>
      </c>
      <c r="F15" s="6">
        <v>1894</v>
      </c>
      <c r="G15" s="6">
        <v>197917</v>
      </c>
      <c r="H15" s="6">
        <v>1095335</v>
      </c>
      <c r="I15" s="6">
        <v>5534</v>
      </c>
      <c r="J15" s="6">
        <v>4020</v>
      </c>
      <c r="K15" s="6">
        <v>1684062</v>
      </c>
      <c r="L15" s="6">
        <v>42656861</v>
      </c>
      <c r="M15" s="6">
        <v>25330</v>
      </c>
    </row>
    <row r="16" spans="1:13" ht="20.25" customHeight="1" x14ac:dyDescent="0.15">
      <c r="A16" s="5" t="s">
        <v>6</v>
      </c>
      <c r="B16" s="6">
        <v>43936</v>
      </c>
      <c r="C16" s="6">
        <v>1868830</v>
      </c>
      <c r="D16" s="6">
        <v>24366238</v>
      </c>
      <c r="E16" s="6">
        <v>13038</v>
      </c>
      <c r="F16" s="6">
        <v>38886</v>
      </c>
      <c r="G16" s="6">
        <v>1378891</v>
      </c>
      <c r="H16" s="6">
        <v>6383431</v>
      </c>
      <c r="I16" s="6">
        <v>4629</v>
      </c>
      <c r="J16" s="6">
        <v>5050</v>
      </c>
      <c r="K16" s="6">
        <v>489939</v>
      </c>
      <c r="L16" s="6">
        <v>17982807</v>
      </c>
      <c r="M16" s="6">
        <v>36704</v>
      </c>
    </row>
    <row r="17" spans="1:13" ht="20.25" customHeight="1" x14ac:dyDescent="0.15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1:13" ht="20.25" customHeight="1" x14ac:dyDescent="0.15">
      <c r="A18" s="5" t="s">
        <v>35</v>
      </c>
      <c r="B18" s="6">
        <v>116974</v>
      </c>
      <c r="C18" s="6">
        <v>11760771</v>
      </c>
      <c r="D18" s="6">
        <v>279857409</v>
      </c>
      <c r="E18" s="6">
        <v>23796</v>
      </c>
      <c r="F18" s="6">
        <v>103076</v>
      </c>
      <c r="G18" s="6">
        <v>8181631</v>
      </c>
      <c r="H18" s="6">
        <v>145455407</v>
      </c>
      <c r="I18" s="6">
        <v>17778</v>
      </c>
      <c r="J18" s="6">
        <v>13898</v>
      </c>
      <c r="K18" s="6">
        <v>3579140</v>
      </c>
      <c r="L18" s="6">
        <v>134402002</v>
      </c>
      <c r="M18" s="6">
        <v>37551</v>
      </c>
    </row>
    <row r="19" spans="1:13" ht="20.25" customHeight="1" x14ac:dyDescent="0.15">
      <c r="A19" s="5" t="s">
        <v>3</v>
      </c>
      <c r="B19" s="6">
        <v>63582</v>
      </c>
      <c r="C19" s="6">
        <v>6981920</v>
      </c>
      <c r="D19" s="6">
        <v>159147692</v>
      </c>
      <c r="E19" s="6">
        <v>22764</v>
      </c>
      <c r="F19" s="6">
        <v>60626</v>
      </c>
      <c r="G19" s="6">
        <v>6438792</v>
      </c>
      <c r="H19" s="6">
        <v>134253886</v>
      </c>
      <c r="I19" s="6">
        <v>20850</v>
      </c>
      <c r="J19" s="6">
        <v>2956</v>
      </c>
      <c r="K19" s="6">
        <v>543128</v>
      </c>
      <c r="L19" s="6">
        <v>24893806</v>
      </c>
      <c r="M19" s="6">
        <v>54834</v>
      </c>
    </row>
    <row r="20" spans="1:13" ht="20.25" customHeight="1" x14ac:dyDescent="0.15">
      <c r="A20" s="5" t="s">
        <v>4</v>
      </c>
      <c r="B20" s="6">
        <v>3848</v>
      </c>
      <c r="C20" s="6">
        <v>965178</v>
      </c>
      <c r="D20" s="6">
        <v>47872891</v>
      </c>
      <c r="E20" s="6">
        <v>49600</v>
      </c>
      <c r="F20" s="6">
        <v>1969</v>
      </c>
      <c r="G20" s="6">
        <v>172396</v>
      </c>
      <c r="H20" s="6">
        <v>3559427</v>
      </c>
      <c r="I20" s="6">
        <v>20647</v>
      </c>
      <c r="J20" s="6">
        <v>1879</v>
      </c>
      <c r="K20" s="6">
        <v>792782</v>
      </c>
      <c r="L20" s="6">
        <v>44313434</v>
      </c>
      <c r="M20" s="6">
        <v>55896</v>
      </c>
    </row>
    <row r="21" spans="1:13" ht="20.25" customHeight="1" x14ac:dyDescent="0.15">
      <c r="A21" s="5" t="s">
        <v>5</v>
      </c>
      <c r="B21" s="6">
        <v>5909</v>
      </c>
      <c r="C21" s="6">
        <v>1957957</v>
      </c>
      <c r="D21" s="6">
        <v>48540412</v>
      </c>
      <c r="E21" s="6">
        <v>24791</v>
      </c>
      <c r="F21" s="6">
        <v>1884</v>
      </c>
      <c r="G21" s="6">
        <v>199063</v>
      </c>
      <c r="H21" s="6">
        <v>1161687</v>
      </c>
      <c r="I21" s="6">
        <v>5836</v>
      </c>
      <c r="J21" s="6">
        <v>4025</v>
      </c>
      <c r="K21" s="6">
        <v>1758894</v>
      </c>
      <c r="L21" s="6">
        <v>47378725</v>
      </c>
      <c r="M21" s="6">
        <v>26937</v>
      </c>
    </row>
    <row r="22" spans="1:13" ht="20.25" customHeight="1" x14ac:dyDescent="0.15">
      <c r="A22" s="5" t="s">
        <v>6</v>
      </c>
      <c r="B22" s="6">
        <v>43635</v>
      </c>
      <c r="C22" s="6">
        <v>1855716</v>
      </c>
      <c r="D22" s="6">
        <v>24296414</v>
      </c>
      <c r="E22" s="6">
        <v>13092</v>
      </c>
      <c r="F22" s="6">
        <v>38597</v>
      </c>
      <c r="G22" s="6">
        <v>1371380</v>
      </c>
      <c r="H22" s="6">
        <v>6480407</v>
      </c>
      <c r="I22" s="6">
        <v>4725</v>
      </c>
      <c r="J22" s="6">
        <v>5038</v>
      </c>
      <c r="K22" s="6">
        <v>484336</v>
      </c>
      <c r="L22" s="6">
        <v>17816007</v>
      </c>
      <c r="M22" s="6">
        <v>36784</v>
      </c>
    </row>
    <row r="23" spans="1:13" ht="20.25" customHeight="1" x14ac:dyDescent="0.15">
      <c r="A23" s="5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3" ht="20.25" customHeight="1" x14ac:dyDescent="0.15">
      <c r="A24" s="5" t="s">
        <v>36</v>
      </c>
      <c r="B24" s="6">
        <f>SUM(B25:B28)</f>
        <v>116915</v>
      </c>
      <c r="C24" s="6">
        <f t="shared" ref="C24:L24" si="0">SUM(C25:C28)</f>
        <v>11798244</v>
      </c>
      <c r="D24" s="6">
        <f t="shared" si="0"/>
        <v>266680405</v>
      </c>
      <c r="E24" s="6">
        <f>ROUNDDOWN(D24/C24*1000,3)</f>
        <v>22603.398000000001</v>
      </c>
      <c r="F24" s="6">
        <f t="shared" si="0"/>
        <v>102973</v>
      </c>
      <c r="G24" s="6">
        <f t="shared" si="0"/>
        <v>8210797</v>
      </c>
      <c r="H24" s="6">
        <f t="shared" si="0"/>
        <v>137221419</v>
      </c>
      <c r="I24" s="6">
        <f>ROUNDDOWN(H24/G24*1000,3)</f>
        <v>16712.313999999998</v>
      </c>
      <c r="J24" s="6">
        <f t="shared" si="0"/>
        <v>13942</v>
      </c>
      <c r="K24" s="6">
        <f t="shared" si="0"/>
        <v>3587447</v>
      </c>
      <c r="L24" s="6">
        <f t="shared" si="0"/>
        <v>129458986</v>
      </c>
      <c r="M24" s="6">
        <f>ROUNDDOWN(L24/K24*1000,3)</f>
        <v>36086.661</v>
      </c>
    </row>
    <row r="25" spans="1:13" ht="20.25" customHeight="1" x14ac:dyDescent="0.15">
      <c r="A25" s="5" t="s">
        <v>3</v>
      </c>
      <c r="B25" s="6">
        <v>63754</v>
      </c>
      <c r="C25" s="6">
        <v>7024158</v>
      </c>
      <c r="D25" s="6">
        <v>150963471</v>
      </c>
      <c r="E25" s="6">
        <v>21492</v>
      </c>
      <c r="F25" s="6">
        <v>60723</v>
      </c>
      <c r="G25" s="6">
        <v>6473043</v>
      </c>
      <c r="H25" s="6">
        <v>126787644</v>
      </c>
      <c r="I25" s="6">
        <v>19587</v>
      </c>
      <c r="J25" s="6">
        <v>3031</v>
      </c>
      <c r="K25" s="6">
        <v>551115</v>
      </c>
      <c r="L25" s="6">
        <v>24175827</v>
      </c>
      <c r="M25" s="6">
        <v>43867</v>
      </c>
    </row>
    <row r="26" spans="1:13" ht="20.25" customHeight="1" x14ac:dyDescent="0.15">
      <c r="A26" s="5" t="s">
        <v>4</v>
      </c>
      <c r="B26" s="6">
        <v>3842</v>
      </c>
      <c r="C26" s="6">
        <v>951251</v>
      </c>
      <c r="D26" s="6">
        <v>45927072</v>
      </c>
      <c r="E26" s="6">
        <v>48280</v>
      </c>
      <c r="F26" s="6">
        <v>1970</v>
      </c>
      <c r="G26" s="6">
        <v>173249</v>
      </c>
      <c r="H26" s="6">
        <v>3315301</v>
      </c>
      <c r="I26" s="6">
        <v>19136</v>
      </c>
      <c r="J26" s="6">
        <v>1872</v>
      </c>
      <c r="K26" s="6">
        <v>778002</v>
      </c>
      <c r="L26" s="6">
        <v>42611771</v>
      </c>
      <c r="M26" s="6">
        <v>54771</v>
      </c>
    </row>
    <row r="27" spans="1:13" ht="20.25" customHeight="1" x14ac:dyDescent="0.15">
      <c r="A27" s="5" t="s">
        <v>5</v>
      </c>
      <c r="B27" s="6">
        <v>5902</v>
      </c>
      <c r="C27" s="6">
        <v>1979987</v>
      </c>
      <c r="D27" s="6">
        <v>47040840</v>
      </c>
      <c r="E27" s="6">
        <v>23758</v>
      </c>
      <c r="F27" s="6">
        <v>1875</v>
      </c>
      <c r="G27" s="6">
        <v>198980</v>
      </c>
      <c r="H27" s="6">
        <v>1082629</v>
      </c>
      <c r="I27" s="6">
        <v>5441</v>
      </c>
      <c r="J27" s="6">
        <v>4027</v>
      </c>
      <c r="K27" s="6">
        <v>1781007</v>
      </c>
      <c r="L27" s="6">
        <v>45958211</v>
      </c>
      <c r="M27" s="6">
        <v>25805</v>
      </c>
    </row>
    <row r="28" spans="1:13" ht="20.25" customHeight="1" x14ac:dyDescent="0.15">
      <c r="A28" s="5" t="s">
        <v>6</v>
      </c>
      <c r="B28" s="6">
        <v>43417</v>
      </c>
      <c r="C28" s="6">
        <v>1842848</v>
      </c>
      <c r="D28" s="6">
        <v>22749022</v>
      </c>
      <c r="E28" s="6">
        <v>12344</v>
      </c>
      <c r="F28" s="6">
        <v>38405</v>
      </c>
      <c r="G28" s="6">
        <v>1365525</v>
      </c>
      <c r="H28" s="6">
        <v>6035845</v>
      </c>
      <c r="I28" s="6">
        <v>4420</v>
      </c>
      <c r="J28" s="6">
        <v>5012</v>
      </c>
      <c r="K28" s="6">
        <v>477323</v>
      </c>
      <c r="L28" s="6">
        <v>16713177</v>
      </c>
      <c r="M28" s="6">
        <v>35014</v>
      </c>
    </row>
    <row r="29" spans="1:13" ht="20.25" customHeight="1" x14ac:dyDescent="0.15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3" ht="20.25" customHeight="1" x14ac:dyDescent="0.15">
      <c r="A30" s="5" t="s">
        <v>37</v>
      </c>
      <c r="B30" s="6">
        <f>SUM(B31:B34)</f>
        <v>116591</v>
      </c>
      <c r="C30" s="6">
        <f>SUM(C31:C34)</f>
        <v>11841213</v>
      </c>
      <c r="D30" s="6">
        <f>SUM(D31:D34)</f>
        <v>272883914</v>
      </c>
      <c r="E30" s="6">
        <f>ROUNDDOWN(D30/C30*1000,3)</f>
        <v>23045.266</v>
      </c>
      <c r="F30" s="6">
        <f>SUM(F31:F34)</f>
        <v>102614</v>
      </c>
      <c r="G30" s="6">
        <f>SUM(G31:G34)</f>
        <v>8229132</v>
      </c>
      <c r="H30" s="6">
        <f>SUM(H31:H34)</f>
        <v>140395588</v>
      </c>
      <c r="I30" s="6">
        <f>ROUNDDOWN(H30/G30*1000,3)</f>
        <v>17060.800999999999</v>
      </c>
      <c r="J30" s="6">
        <f>SUM(J31:J34)</f>
        <v>13977</v>
      </c>
      <c r="K30" s="6">
        <f>SUM(K31:K34)</f>
        <v>3612080</v>
      </c>
      <c r="L30" s="6">
        <f>SUM(L31:L34)</f>
        <v>132488326</v>
      </c>
      <c r="M30" s="6">
        <f>ROUNDDOWN(L30/K30*1000,3)</f>
        <v>36679.233</v>
      </c>
    </row>
    <row r="31" spans="1:13" ht="20.25" customHeight="1" x14ac:dyDescent="0.15">
      <c r="A31" s="5" t="s">
        <v>3</v>
      </c>
      <c r="B31" s="6">
        <v>63893</v>
      </c>
      <c r="C31" s="6">
        <v>7059270</v>
      </c>
      <c r="D31" s="6">
        <v>154630680</v>
      </c>
      <c r="E31" s="6">
        <v>21905</v>
      </c>
      <c r="F31" s="6">
        <v>60796</v>
      </c>
      <c r="G31" s="6">
        <v>6500804</v>
      </c>
      <c r="H31" s="6">
        <v>129873797</v>
      </c>
      <c r="I31" s="6">
        <v>19978</v>
      </c>
      <c r="J31" s="6">
        <v>3097</v>
      </c>
      <c r="K31" s="6">
        <v>558466</v>
      </c>
      <c r="L31" s="6">
        <v>24756883</v>
      </c>
      <c r="M31" s="6">
        <v>55223</v>
      </c>
    </row>
    <row r="32" spans="1:13" ht="20.25" customHeight="1" x14ac:dyDescent="0.15">
      <c r="A32" s="5" t="s">
        <v>4</v>
      </c>
      <c r="B32" s="6">
        <v>3835</v>
      </c>
      <c r="C32" s="6">
        <v>952485</v>
      </c>
      <c r="D32" s="6">
        <v>46364864</v>
      </c>
      <c r="E32" s="6">
        <v>48678</v>
      </c>
      <c r="F32" s="6">
        <v>1973</v>
      </c>
      <c r="G32" s="6">
        <v>173687</v>
      </c>
      <c r="H32" s="6">
        <v>3357189</v>
      </c>
      <c r="I32" s="6">
        <v>19329</v>
      </c>
      <c r="J32" s="6">
        <v>1862</v>
      </c>
      <c r="K32" s="6">
        <v>778798</v>
      </c>
      <c r="L32" s="6">
        <v>43007675</v>
      </c>
      <c r="M32" s="6">
        <v>55223</v>
      </c>
    </row>
    <row r="33" spans="1:14" ht="20.25" customHeight="1" x14ac:dyDescent="0.15">
      <c r="A33" s="5" t="s">
        <v>38</v>
      </c>
      <c r="B33" s="6">
        <v>5901</v>
      </c>
      <c r="C33" s="6">
        <v>1989026</v>
      </c>
      <c r="D33" s="6">
        <v>48038685</v>
      </c>
      <c r="E33" s="6">
        <v>24152</v>
      </c>
      <c r="F33" s="6">
        <v>1881</v>
      </c>
      <c r="G33" s="6">
        <v>199647</v>
      </c>
      <c r="H33" s="6">
        <v>1102789</v>
      </c>
      <c r="I33" s="6">
        <v>5524</v>
      </c>
      <c r="J33" s="6">
        <v>4020</v>
      </c>
      <c r="K33" s="6">
        <v>1789378</v>
      </c>
      <c r="L33" s="6">
        <v>46935896</v>
      </c>
      <c r="M33" s="6">
        <v>26230</v>
      </c>
    </row>
    <row r="34" spans="1:14" ht="20.25" customHeight="1" x14ac:dyDescent="0.15">
      <c r="A34" s="5" t="s">
        <v>6</v>
      </c>
      <c r="B34" s="6">
        <v>42962</v>
      </c>
      <c r="C34" s="6">
        <v>1840432</v>
      </c>
      <c r="D34" s="6">
        <v>23849685</v>
      </c>
      <c r="E34" s="6">
        <v>12959</v>
      </c>
      <c r="F34" s="6">
        <v>37964</v>
      </c>
      <c r="G34" s="6">
        <v>1354994</v>
      </c>
      <c r="H34" s="6">
        <v>6061813</v>
      </c>
      <c r="I34" s="6">
        <v>4474</v>
      </c>
      <c r="J34" s="6">
        <v>4998</v>
      </c>
      <c r="K34" s="6">
        <v>485438</v>
      </c>
      <c r="L34" s="6">
        <v>17787872</v>
      </c>
      <c r="M34" s="6">
        <v>36643</v>
      </c>
    </row>
    <row r="35" spans="1:14" ht="20.25" customHeight="1" x14ac:dyDescent="0.15">
      <c r="A35" s="5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</row>
    <row r="36" spans="1:14" ht="20.25" customHeight="1" x14ac:dyDescent="0.15">
      <c r="A36" s="5" t="s">
        <v>39</v>
      </c>
      <c r="B36" s="6">
        <f>SUM(B37:B40)</f>
        <v>116017</v>
      </c>
      <c r="C36" s="6">
        <f>SUM(C37:C40)</f>
        <v>11857920</v>
      </c>
      <c r="D36" s="6">
        <f>SUM(D37:D40)</f>
        <v>276878319</v>
      </c>
      <c r="E36" s="6">
        <f>ROUNDDOWN(D36/C36*1000,3)</f>
        <v>23349.652999999998</v>
      </c>
      <c r="F36" s="6">
        <f>SUM(F37:F40)</f>
        <v>101991</v>
      </c>
      <c r="G36" s="6">
        <f>SUM(G37:G40)</f>
        <v>8246972</v>
      </c>
      <c r="H36" s="6">
        <f>SUM(H37:H40)</f>
        <v>144002405</v>
      </c>
      <c r="I36" s="6">
        <f>ROUNDDOWN(H36/G36*1000,3)</f>
        <v>17461.244999999999</v>
      </c>
      <c r="J36" s="6">
        <f>SUM(J37:J40)</f>
        <v>14026</v>
      </c>
      <c r="K36" s="6">
        <f>SUM(K37:K40)</f>
        <v>3610948</v>
      </c>
      <c r="L36" s="6">
        <f>SUM(L37:L40)</f>
        <v>132875914</v>
      </c>
      <c r="M36" s="6">
        <f>ROUNDDOWN(L36/K36*1000,3)</f>
        <v>36798.069000000003</v>
      </c>
    </row>
    <row r="37" spans="1:14" ht="20.25" customHeight="1" x14ac:dyDescent="0.15">
      <c r="A37" s="5" t="s">
        <v>3</v>
      </c>
      <c r="B37" s="6">
        <v>63999</v>
      </c>
      <c r="C37" s="6">
        <v>7099955</v>
      </c>
      <c r="D37" s="6">
        <v>158692277</v>
      </c>
      <c r="E37" s="6">
        <v>22351</v>
      </c>
      <c r="F37" s="6">
        <v>60857</v>
      </c>
      <c r="G37" s="6">
        <v>6534831</v>
      </c>
      <c r="H37" s="6">
        <v>133339265</v>
      </c>
      <c r="I37" s="6">
        <v>20404</v>
      </c>
      <c r="J37" s="6">
        <v>3142</v>
      </c>
      <c r="K37" s="6">
        <v>565124</v>
      </c>
      <c r="L37" s="6">
        <v>25353012</v>
      </c>
      <c r="M37" s="6">
        <v>44863</v>
      </c>
    </row>
    <row r="38" spans="1:14" ht="20.25" customHeight="1" x14ac:dyDescent="0.15">
      <c r="A38" s="5" t="s">
        <v>4</v>
      </c>
      <c r="B38" s="6">
        <v>3819</v>
      </c>
      <c r="C38" s="6">
        <v>944424</v>
      </c>
      <c r="D38" s="6">
        <v>46107623</v>
      </c>
      <c r="E38" s="6">
        <v>48821</v>
      </c>
      <c r="F38" s="6">
        <v>1970</v>
      </c>
      <c r="G38" s="6">
        <v>174517</v>
      </c>
      <c r="H38" s="6">
        <v>3430388</v>
      </c>
      <c r="I38" s="6">
        <v>19656</v>
      </c>
      <c r="J38" s="6">
        <v>1849</v>
      </c>
      <c r="K38" s="6">
        <v>769907</v>
      </c>
      <c r="L38" s="6">
        <v>42677235</v>
      </c>
      <c r="M38" s="6">
        <v>55432</v>
      </c>
    </row>
    <row r="39" spans="1:14" ht="20.25" customHeight="1" x14ac:dyDescent="0.15">
      <c r="A39" s="5" t="s">
        <v>38</v>
      </c>
      <c r="B39" s="6">
        <v>5854</v>
      </c>
      <c r="C39" s="6">
        <v>1991772</v>
      </c>
      <c r="D39" s="6">
        <v>48436420</v>
      </c>
      <c r="E39" s="6">
        <v>24318</v>
      </c>
      <c r="F39" s="6">
        <v>1860</v>
      </c>
      <c r="G39" s="6">
        <v>197830</v>
      </c>
      <c r="H39" s="6">
        <v>1105041</v>
      </c>
      <c r="I39" s="6">
        <v>5586</v>
      </c>
      <c r="J39" s="6">
        <v>3994</v>
      </c>
      <c r="K39" s="6">
        <v>1793942</v>
      </c>
      <c r="L39" s="6">
        <v>47331379</v>
      </c>
      <c r="M39" s="6">
        <v>26384</v>
      </c>
    </row>
    <row r="40" spans="1:14" ht="20.25" customHeight="1" x14ac:dyDescent="0.15">
      <c r="A40" s="5" t="s">
        <v>6</v>
      </c>
      <c r="B40" s="6">
        <v>42345</v>
      </c>
      <c r="C40" s="6">
        <v>1821769</v>
      </c>
      <c r="D40" s="6">
        <v>23641999</v>
      </c>
      <c r="E40" s="6">
        <v>12977</v>
      </c>
      <c r="F40" s="6">
        <v>37304</v>
      </c>
      <c r="G40" s="6">
        <v>1339794</v>
      </c>
      <c r="H40" s="6">
        <v>6127711</v>
      </c>
      <c r="I40" s="6">
        <v>4574</v>
      </c>
      <c r="J40" s="6">
        <v>5041</v>
      </c>
      <c r="K40" s="6">
        <v>481975</v>
      </c>
      <c r="L40" s="6">
        <v>17514288</v>
      </c>
      <c r="M40" s="6">
        <v>36339</v>
      </c>
    </row>
    <row r="41" spans="1:14" ht="20.25" customHeight="1" x14ac:dyDescent="0.15">
      <c r="A41" s="5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</row>
    <row r="42" spans="1:14" ht="20.25" customHeight="1" x14ac:dyDescent="0.15">
      <c r="A42" s="5" t="s">
        <v>42</v>
      </c>
      <c r="B42" s="6">
        <f>SUM(B43:B46)</f>
        <v>93062</v>
      </c>
      <c r="C42" s="6">
        <f>SUM(C43:C46)</f>
        <v>10014025</v>
      </c>
      <c r="D42" s="6">
        <f>SUM(D43:D46)</f>
        <v>196232073</v>
      </c>
      <c r="E42" s="6">
        <f>ROUNDDOWN(D42/C42*1000,3)</f>
        <v>19595.723999999998</v>
      </c>
      <c r="F42" s="6">
        <f>SUM(F43:F46)</f>
        <v>81153</v>
      </c>
      <c r="G42" s="6">
        <f>SUM(G43:G46)</f>
        <v>6699840</v>
      </c>
      <c r="H42" s="6">
        <f>SUM(H43:H46)</f>
        <v>103614583</v>
      </c>
      <c r="I42" s="6">
        <f>ROUNDDOWN(H42/G42*1000,3)</f>
        <v>15465.232</v>
      </c>
      <c r="J42" s="6">
        <f>SUM(J43:J46)</f>
        <v>11909</v>
      </c>
      <c r="K42" s="6">
        <f>SUM(K43:K46)</f>
        <v>3314185</v>
      </c>
      <c r="L42" s="6">
        <f>SUM(L43:L46)</f>
        <v>92617490</v>
      </c>
      <c r="M42" s="6">
        <f>ROUNDDOWN(L42/K42*1000,3)</f>
        <v>27945.780999999999</v>
      </c>
    </row>
    <row r="43" spans="1:14" ht="20.25" customHeight="1" x14ac:dyDescent="0.15">
      <c r="A43" s="5" t="s">
        <v>3</v>
      </c>
      <c r="B43" s="6">
        <f t="shared" ref="B43:D46" si="1">F43+J43</f>
        <v>51181</v>
      </c>
      <c r="C43" s="6">
        <f t="shared" si="1"/>
        <v>5886312</v>
      </c>
      <c r="D43" s="6">
        <f t="shared" si="1"/>
        <v>115774776</v>
      </c>
      <c r="E43" s="6">
        <f>ROUNDDOWN(D43/C43*1000,3)</f>
        <v>19668.473999999998</v>
      </c>
      <c r="F43" s="6">
        <v>48289</v>
      </c>
      <c r="G43" s="6">
        <v>5344757</v>
      </c>
      <c r="H43" s="6">
        <v>96192331</v>
      </c>
      <c r="I43" s="6">
        <f>ROUNDDOWN(H43/G43*1000,3)</f>
        <v>17997.511999999999</v>
      </c>
      <c r="J43" s="6">
        <v>2892</v>
      </c>
      <c r="K43" s="6">
        <v>541555</v>
      </c>
      <c r="L43" s="6">
        <v>19582445</v>
      </c>
      <c r="M43" s="6">
        <f>ROUNDDOWN(L43/K43*1000,3)</f>
        <v>36159.660000000003</v>
      </c>
    </row>
    <row r="44" spans="1:14" ht="20.25" customHeight="1" x14ac:dyDescent="0.15">
      <c r="A44" s="5" t="s">
        <v>4</v>
      </c>
      <c r="B44" s="6">
        <f t="shared" si="1"/>
        <v>3230</v>
      </c>
      <c r="C44" s="6">
        <f t="shared" si="1"/>
        <v>870875</v>
      </c>
      <c r="D44" s="6">
        <f t="shared" si="1"/>
        <v>34678736</v>
      </c>
      <c r="E44" s="6">
        <f>ROUNDDOWN(D44/C44*1000,3)</f>
        <v>39820.565999999999</v>
      </c>
      <c r="F44" s="6">
        <v>1596</v>
      </c>
      <c r="G44" s="6">
        <v>144944</v>
      </c>
      <c r="H44" s="6">
        <v>2282020</v>
      </c>
      <c r="I44" s="6">
        <f>ROUNDDOWN(H44/G44*1000,3)</f>
        <v>15744.148999999999</v>
      </c>
      <c r="J44" s="6">
        <v>1634</v>
      </c>
      <c r="K44" s="6">
        <v>725931</v>
      </c>
      <c r="L44" s="6">
        <v>32396716</v>
      </c>
      <c r="M44" s="6">
        <f>ROUNDDOWN(L44/K44*1000,3)</f>
        <v>44627.817000000003</v>
      </c>
    </row>
    <row r="45" spans="1:14" ht="20.25" customHeight="1" x14ac:dyDescent="0.15">
      <c r="A45" s="5" t="s">
        <v>38</v>
      </c>
      <c r="B45" s="6">
        <f t="shared" si="1"/>
        <v>4618</v>
      </c>
      <c r="C45" s="6">
        <f t="shared" si="1"/>
        <v>1751643</v>
      </c>
      <c r="D45" s="6">
        <f t="shared" si="1"/>
        <v>27659018</v>
      </c>
      <c r="E45" s="6">
        <f>ROUNDDOWN(D45/C45*1000,3)</f>
        <v>15790.328</v>
      </c>
      <c r="F45" s="6">
        <v>1335</v>
      </c>
      <c r="G45" s="6">
        <v>125445</v>
      </c>
      <c r="H45" s="6">
        <v>651789</v>
      </c>
      <c r="I45" s="6">
        <f>ROUNDDOWN(H45/G45*1000,3)</f>
        <v>5195.8140000000003</v>
      </c>
      <c r="J45" s="6">
        <v>3283</v>
      </c>
      <c r="K45" s="6">
        <v>1626198</v>
      </c>
      <c r="L45" s="6">
        <v>27007229</v>
      </c>
      <c r="M45" s="6">
        <f>ROUNDDOWN(L45/K45*1000,3)</f>
        <v>16607.589</v>
      </c>
    </row>
    <row r="46" spans="1:14" ht="20.25" customHeight="1" x14ac:dyDescent="0.15">
      <c r="A46" s="5" t="s">
        <v>6</v>
      </c>
      <c r="B46" s="6">
        <f t="shared" si="1"/>
        <v>34033</v>
      </c>
      <c r="C46" s="6">
        <f t="shared" si="1"/>
        <v>1505195</v>
      </c>
      <c r="D46" s="6">
        <f t="shared" si="1"/>
        <v>18119543</v>
      </c>
      <c r="E46" s="6">
        <f>ROUNDDOWN(D46/C46*1000,3)</f>
        <v>12038.003000000001</v>
      </c>
      <c r="F46" s="6">
        <v>29933</v>
      </c>
      <c r="G46" s="6">
        <v>1084694</v>
      </c>
      <c r="H46" s="6">
        <v>4488443</v>
      </c>
      <c r="I46" s="6">
        <f>ROUNDDOWN(H46/G46*1000,3)</f>
        <v>4137.9799999999996</v>
      </c>
      <c r="J46" s="6">
        <v>4100</v>
      </c>
      <c r="K46" s="6">
        <v>420501</v>
      </c>
      <c r="L46" s="6">
        <v>13631100</v>
      </c>
      <c r="M46" s="6">
        <f>ROUNDDOWN(L46/K46*1000,3)</f>
        <v>32416.330999999998</v>
      </c>
    </row>
    <row r="47" spans="1:14" s="4" customFormat="1" ht="20.25" customHeight="1" x14ac:dyDescent="0.15">
      <c r="A47" s="2"/>
      <c r="B47" s="18"/>
      <c r="C47" s="19"/>
      <c r="D47" s="19"/>
      <c r="E47" s="19"/>
      <c r="F47" s="18"/>
      <c r="G47" s="19"/>
      <c r="H47" s="19"/>
      <c r="I47" s="19"/>
      <c r="J47" s="18"/>
      <c r="K47" s="19"/>
      <c r="L47" s="19"/>
      <c r="M47" s="19"/>
      <c r="N47" s="20"/>
    </row>
    <row r="48" spans="1:14" ht="20.25" customHeight="1" x14ac:dyDescent="0.15">
      <c r="A48" s="5" t="s">
        <v>43</v>
      </c>
      <c r="B48" s="6">
        <f>SUM(B49:B52)</f>
        <v>88338</v>
      </c>
      <c r="C48" s="6">
        <f>SUM(C49:C52)</f>
        <v>9650944</v>
      </c>
      <c r="D48" s="6">
        <f>SUM(D49:D52)</f>
        <v>206650392</v>
      </c>
      <c r="E48" s="6">
        <f>ROUNDDOWN(D48/C48*1000,3)</f>
        <v>21412.453000000001</v>
      </c>
      <c r="F48" s="6">
        <f>SUM(F49:F52)</f>
        <v>77058</v>
      </c>
      <c r="G48" s="6">
        <f>SUM(G49:G52)</f>
        <v>6459243</v>
      </c>
      <c r="H48" s="6">
        <f>SUM(H49:H52)</f>
        <v>109066370</v>
      </c>
      <c r="I48" s="6">
        <f>ROUNDDOWN(H48/G48*1000,3)</f>
        <v>16885.316999999999</v>
      </c>
      <c r="J48" s="6">
        <f>SUM(J49:J52)</f>
        <v>11280</v>
      </c>
      <c r="K48" s="6">
        <f>SUM(K49:K52)</f>
        <v>3191701</v>
      </c>
      <c r="L48" s="6">
        <f>SUM(L49:L52)</f>
        <v>97584022</v>
      </c>
      <c r="M48" s="6">
        <f>ROUNDDOWN(L48/K48*1000,3)</f>
        <v>30574.298999999999</v>
      </c>
    </row>
    <row r="49" spans="1:13" ht="20.25" customHeight="1" x14ac:dyDescent="0.15">
      <c r="A49" s="5" t="s">
        <v>3</v>
      </c>
      <c r="B49" s="6">
        <f t="shared" ref="B49:D52" si="2">F49+J49</f>
        <v>49001</v>
      </c>
      <c r="C49" s="6">
        <f t="shared" si="2"/>
        <v>5741241</v>
      </c>
      <c r="D49" s="6">
        <f t="shared" si="2"/>
        <v>123403197</v>
      </c>
      <c r="E49" s="6">
        <f>ROUNDDOWN(D49/C49*1000,3)</f>
        <v>21494.167000000001</v>
      </c>
      <c r="F49" s="6">
        <v>46061</v>
      </c>
      <c r="G49" s="6">
        <v>5178958</v>
      </c>
      <c r="H49" s="6">
        <v>101394216</v>
      </c>
      <c r="I49" s="6">
        <f>ROUNDDOWN(H49/G49*1000,3)</f>
        <v>19578.111000000001</v>
      </c>
      <c r="J49" s="6">
        <v>2940</v>
      </c>
      <c r="K49" s="6">
        <v>562283</v>
      </c>
      <c r="L49" s="6">
        <v>22008981</v>
      </c>
      <c r="M49" s="6">
        <f>ROUNDDOWN(L49/K49*1000,3)</f>
        <v>39142.177000000003</v>
      </c>
    </row>
    <row r="50" spans="1:13" ht="20.25" customHeight="1" x14ac:dyDescent="0.15">
      <c r="A50" s="5" t="s">
        <v>4</v>
      </c>
      <c r="B50" s="6">
        <f t="shared" si="2"/>
        <v>3031</v>
      </c>
      <c r="C50" s="6">
        <f t="shared" si="2"/>
        <v>840259</v>
      </c>
      <c r="D50" s="6">
        <f t="shared" si="2"/>
        <v>35431276</v>
      </c>
      <c r="E50" s="6">
        <f>ROUNDDOWN(D50/C50*1000,3)</f>
        <v>42167.088000000003</v>
      </c>
      <c r="F50" s="6">
        <v>1504</v>
      </c>
      <c r="G50" s="6">
        <v>135913</v>
      </c>
      <c r="H50" s="6">
        <v>2429823</v>
      </c>
      <c r="I50" s="6">
        <f>ROUNDDOWN(H50/G50*1000,3)</f>
        <v>17877.781999999999</v>
      </c>
      <c r="J50" s="6">
        <v>1527</v>
      </c>
      <c r="K50" s="6">
        <v>704346</v>
      </c>
      <c r="L50" s="6">
        <v>33001453</v>
      </c>
      <c r="M50" s="6">
        <f>ROUNDDOWN(L50/K50*1000,3)</f>
        <v>46854.036</v>
      </c>
    </row>
    <row r="51" spans="1:13" ht="20.25" customHeight="1" x14ac:dyDescent="0.15">
      <c r="A51" s="5" t="s">
        <v>38</v>
      </c>
      <c r="B51" s="6">
        <f t="shared" si="2"/>
        <v>4245</v>
      </c>
      <c r="C51" s="6">
        <f t="shared" si="2"/>
        <v>1642736</v>
      </c>
      <c r="D51" s="6">
        <f t="shared" si="2"/>
        <v>29665371</v>
      </c>
      <c r="E51" s="6">
        <f>ROUNDDOWN(D51/C51*1000,3)</f>
        <v>18058.512999999999</v>
      </c>
      <c r="F51" s="6">
        <v>1274</v>
      </c>
      <c r="G51" s="6">
        <v>119426</v>
      </c>
      <c r="H51" s="6">
        <v>856650</v>
      </c>
      <c r="I51" s="6">
        <f>ROUNDDOWN(H51/G51*1000,3)</f>
        <v>7173.0609999999997</v>
      </c>
      <c r="J51" s="6">
        <v>2971</v>
      </c>
      <c r="K51" s="6">
        <v>1523310</v>
      </c>
      <c r="L51" s="6">
        <v>28808721</v>
      </c>
      <c r="M51" s="6">
        <f>ROUNDDOWN(L51/K51*1000,3)</f>
        <v>18911.921999999999</v>
      </c>
    </row>
    <row r="52" spans="1:13" ht="20.25" customHeight="1" x14ac:dyDescent="0.15">
      <c r="A52" s="5" t="s">
        <v>6</v>
      </c>
      <c r="B52" s="6">
        <f t="shared" si="2"/>
        <v>32061</v>
      </c>
      <c r="C52" s="6">
        <f t="shared" si="2"/>
        <v>1426708</v>
      </c>
      <c r="D52" s="6">
        <f t="shared" si="2"/>
        <v>18150548</v>
      </c>
      <c r="E52" s="6">
        <f>ROUNDDOWN(D52/C52*1000,3)</f>
        <v>12721.977999999999</v>
      </c>
      <c r="F52" s="6">
        <v>28219</v>
      </c>
      <c r="G52" s="6">
        <v>1024946</v>
      </c>
      <c r="H52" s="6">
        <v>4385681</v>
      </c>
      <c r="I52" s="6">
        <f>ROUNDDOWN(H52/G52*1000,3)</f>
        <v>4278.9380000000001</v>
      </c>
      <c r="J52" s="6">
        <v>3842</v>
      </c>
      <c r="K52" s="6">
        <v>401762</v>
      </c>
      <c r="L52" s="6">
        <v>13764867</v>
      </c>
      <c r="M52" s="6">
        <f>ROUNDDOWN(L52/K52*1000,3)</f>
        <v>34261.245999999999</v>
      </c>
    </row>
    <row r="53" spans="1:13" ht="20.25" customHeight="1" x14ac:dyDescent="0.15">
      <c r="A53" s="5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</row>
    <row r="54" spans="1:13" ht="20.25" customHeight="1" x14ac:dyDescent="0.15">
      <c r="A54" s="5" t="s">
        <v>44</v>
      </c>
      <c r="B54" s="6">
        <f>SUM(B55:B58)</f>
        <v>80248</v>
      </c>
      <c r="C54" s="6">
        <f>SUM(C55:C58)</f>
        <v>8005217</v>
      </c>
      <c r="D54" s="6">
        <f>SUM(D55:D58)</f>
        <v>215670216</v>
      </c>
      <c r="E54" s="6">
        <f>ROUNDDOWN(D54/C54*1000,3)</f>
        <v>26941.206999999999</v>
      </c>
      <c r="F54" s="6">
        <f>SUM(F55:F58)</f>
        <v>71172</v>
      </c>
      <c r="G54" s="6">
        <f>SUM(G55:G58)</f>
        <v>5980441</v>
      </c>
      <c r="H54" s="6">
        <f>SUM(H55:H58)</f>
        <v>120456331</v>
      </c>
      <c r="I54" s="6">
        <f>ROUNDDOWN(H54/G54*1000,3)</f>
        <v>20141.713</v>
      </c>
      <c r="J54" s="6">
        <f>SUM(J55:J58)</f>
        <v>9076</v>
      </c>
      <c r="K54" s="6">
        <f>SUM(K55:K58)</f>
        <v>2024776</v>
      </c>
      <c r="L54" s="6">
        <f>SUM(L55:L58)</f>
        <v>95213885</v>
      </c>
      <c r="M54" s="6">
        <f>ROUNDDOWN(L54/K54*1000,3)</f>
        <v>47024.404000000002</v>
      </c>
    </row>
    <row r="55" spans="1:13" ht="20.25" customHeight="1" x14ac:dyDescent="0.15">
      <c r="A55" s="5" t="s">
        <v>3</v>
      </c>
      <c r="B55" s="6">
        <f t="shared" ref="B55:D58" si="3">F55+J55</f>
        <v>45196</v>
      </c>
      <c r="C55" s="6">
        <f t="shared" si="3"/>
        <v>5344662</v>
      </c>
      <c r="D55" s="6">
        <f t="shared" si="3"/>
        <v>144736098</v>
      </c>
      <c r="E55" s="6">
        <f>ROUNDDOWN(D55/C55*1000,3)</f>
        <v>27080.495999999999</v>
      </c>
      <c r="F55" s="6">
        <v>42442</v>
      </c>
      <c r="G55" s="6">
        <v>4806638</v>
      </c>
      <c r="H55" s="6">
        <v>112658219</v>
      </c>
      <c r="I55" s="6">
        <f>ROUNDDOWN(H55/G55*1000,3)</f>
        <v>23438.048999999999</v>
      </c>
      <c r="J55" s="6">
        <v>2754</v>
      </c>
      <c r="K55" s="6">
        <v>538024</v>
      </c>
      <c r="L55" s="6">
        <v>32077879</v>
      </c>
      <c r="M55" s="6">
        <v>59622</v>
      </c>
    </row>
    <row r="56" spans="1:13" ht="20.25" customHeight="1" x14ac:dyDescent="0.15">
      <c r="A56" s="5" t="s">
        <v>4</v>
      </c>
      <c r="B56" s="6">
        <f t="shared" si="3"/>
        <v>2520</v>
      </c>
      <c r="C56" s="6">
        <f t="shared" si="3"/>
        <v>720206</v>
      </c>
      <c r="D56" s="6">
        <f t="shared" si="3"/>
        <v>34554250</v>
      </c>
      <c r="E56" s="6">
        <f>ROUNDDOWN(D56/C56*1000,3)</f>
        <v>47978.286</v>
      </c>
      <c r="F56" s="6">
        <v>1312</v>
      </c>
      <c r="G56" s="6">
        <v>121215</v>
      </c>
      <c r="H56" s="6">
        <v>2631073</v>
      </c>
      <c r="I56" s="6">
        <f>ROUNDDOWN(H56/G56*1000,3)</f>
        <v>21705.835999999999</v>
      </c>
      <c r="J56" s="6">
        <v>1208</v>
      </c>
      <c r="K56" s="6">
        <v>598991</v>
      </c>
      <c r="L56" s="6">
        <v>31923177</v>
      </c>
      <c r="M56" s="6">
        <v>53295</v>
      </c>
    </row>
    <row r="57" spans="1:13" ht="20.25" customHeight="1" x14ac:dyDescent="0.15">
      <c r="A57" s="5" t="s">
        <v>38</v>
      </c>
      <c r="B57" s="6">
        <f t="shared" si="3"/>
        <v>3004</v>
      </c>
      <c r="C57" s="6">
        <f t="shared" si="3"/>
        <v>642846</v>
      </c>
      <c r="D57" s="6">
        <f t="shared" si="3"/>
        <v>18496369</v>
      </c>
      <c r="E57" s="6">
        <f>ROUNDDOWN(D57/C57*1000,3)</f>
        <v>28772.628000000001</v>
      </c>
      <c r="F57" s="6">
        <v>1199</v>
      </c>
      <c r="G57" s="6">
        <v>101695</v>
      </c>
      <c r="H57" s="6">
        <v>1034936</v>
      </c>
      <c r="I57" s="6">
        <f>ROUNDDOWN(H57/G57*1000,3)</f>
        <v>10176.861999999999</v>
      </c>
      <c r="J57" s="6">
        <v>1805</v>
      </c>
      <c r="K57" s="6">
        <v>541151</v>
      </c>
      <c r="L57" s="6">
        <v>17461433</v>
      </c>
      <c r="M57" s="6">
        <v>32267</v>
      </c>
    </row>
    <row r="58" spans="1:13" ht="20.25" customHeight="1" x14ac:dyDescent="0.15">
      <c r="A58" s="5" t="s">
        <v>6</v>
      </c>
      <c r="B58" s="6">
        <f t="shared" si="3"/>
        <v>29528</v>
      </c>
      <c r="C58" s="6">
        <f t="shared" si="3"/>
        <v>1297503</v>
      </c>
      <c r="D58" s="6">
        <f t="shared" si="3"/>
        <v>17883499</v>
      </c>
      <c r="E58" s="6">
        <f>ROUNDDOWN(D58/C58*1000,3)</f>
        <v>13783.011</v>
      </c>
      <c r="F58" s="6">
        <v>26219</v>
      </c>
      <c r="G58" s="6">
        <v>950893</v>
      </c>
      <c r="H58" s="6">
        <v>4132103</v>
      </c>
      <c r="I58" s="6">
        <f>ROUNDDOWN(H58/G58*1000,3)</f>
        <v>4345.4970000000003</v>
      </c>
      <c r="J58" s="6">
        <v>3309</v>
      </c>
      <c r="K58" s="6">
        <v>346610</v>
      </c>
      <c r="L58" s="6">
        <v>13751396</v>
      </c>
      <c r="M58" s="6">
        <v>39674</v>
      </c>
    </row>
    <row r="59" spans="1:13" ht="20.25" customHeight="1" x14ac:dyDescent="0.15">
      <c r="A59" s="5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</row>
    <row r="60" spans="1:13" ht="20.25" customHeight="1" x14ac:dyDescent="0.15">
      <c r="A60" s="5" t="s">
        <v>45</v>
      </c>
      <c r="B60" s="6">
        <f>SUM(B61:B64)</f>
        <v>88561</v>
      </c>
      <c r="C60" s="6">
        <f>SUM(C61:C64)</f>
        <v>10004764</v>
      </c>
      <c r="D60" s="6">
        <f>SUM(D61:D64)</f>
        <v>237918673</v>
      </c>
      <c r="E60" s="6">
        <f>ROUNDDOWN(D60/C60*1000,3)</f>
        <v>23780.538</v>
      </c>
      <c r="F60" s="6">
        <f>SUM(F61:F64)</f>
        <v>76809</v>
      </c>
      <c r="G60" s="6">
        <f>SUM(G61:G64)</f>
        <v>6615809</v>
      </c>
      <c r="H60" s="6">
        <f>SUM(H61:H64)</f>
        <v>123618060</v>
      </c>
      <c r="I60" s="6">
        <f>ROUNDDOWN(H60/G60*1000,3)</f>
        <v>18685.252</v>
      </c>
      <c r="J60" s="6">
        <f>SUM(J61:J64)</f>
        <v>11752</v>
      </c>
      <c r="K60" s="6">
        <f>SUM(K61:K64)</f>
        <v>3388955</v>
      </c>
      <c r="L60" s="6">
        <f>SUM(L61:L64)</f>
        <v>114300613</v>
      </c>
      <c r="M60" s="6">
        <f>ROUNDDOWN(L60/K60*1000,3)</f>
        <v>33727.391000000003</v>
      </c>
    </row>
    <row r="61" spans="1:13" ht="20.25" customHeight="1" x14ac:dyDescent="0.15">
      <c r="A61" s="5" t="s">
        <v>3</v>
      </c>
      <c r="B61" s="6">
        <f t="shared" ref="B61:D64" si="4">F61+J61</f>
        <v>50189</v>
      </c>
      <c r="C61" s="6">
        <f t="shared" si="4"/>
        <v>5989461</v>
      </c>
      <c r="D61" s="6">
        <f t="shared" si="4"/>
        <v>141827350</v>
      </c>
      <c r="E61" s="6">
        <f>ROUNDDOWN(D61/C61*1000,3)</f>
        <v>23679.484</v>
      </c>
      <c r="F61" s="6">
        <v>46981</v>
      </c>
      <c r="G61" s="6">
        <v>5352640</v>
      </c>
      <c r="H61" s="6">
        <v>114793438</v>
      </c>
      <c r="I61" s="6">
        <f>ROUNDDOWN(H61/G61*1000,3)</f>
        <v>21446.133999999998</v>
      </c>
      <c r="J61" s="6">
        <v>3208</v>
      </c>
      <c r="K61" s="6">
        <v>636821</v>
      </c>
      <c r="L61" s="6">
        <v>27033912</v>
      </c>
      <c r="M61" s="6">
        <f>ROUNDDOWN(L61/K61*1000,3)</f>
        <v>42451.351000000002</v>
      </c>
    </row>
    <row r="62" spans="1:13" ht="20.25" customHeight="1" x14ac:dyDescent="0.15">
      <c r="A62" s="5" t="s">
        <v>4</v>
      </c>
      <c r="B62" s="6">
        <f t="shared" si="4"/>
        <v>3104</v>
      </c>
      <c r="C62" s="6">
        <f t="shared" si="4"/>
        <v>870156</v>
      </c>
      <c r="D62" s="6">
        <f t="shared" si="4"/>
        <v>37954230</v>
      </c>
      <c r="E62" s="6">
        <f>ROUNDDOWN(D62/C62*1000,3)</f>
        <v>43617.73</v>
      </c>
      <c r="F62" s="6">
        <v>1544</v>
      </c>
      <c r="G62" s="6">
        <v>149188</v>
      </c>
      <c r="H62" s="6">
        <v>3154410</v>
      </c>
      <c r="I62" s="6">
        <f>ROUNDDOWN(H62/G62*1000,3)</f>
        <v>21143.858</v>
      </c>
      <c r="J62" s="6">
        <v>1560</v>
      </c>
      <c r="K62" s="6">
        <v>720968</v>
      </c>
      <c r="L62" s="6">
        <v>34799820</v>
      </c>
      <c r="M62" s="6">
        <f>ROUNDDOWN(L62/K62*1000,3)</f>
        <v>48268.188999999998</v>
      </c>
    </row>
    <row r="63" spans="1:13" ht="20.25" customHeight="1" x14ac:dyDescent="0.15">
      <c r="A63" s="5" t="s">
        <v>38</v>
      </c>
      <c r="B63" s="6">
        <f t="shared" si="4"/>
        <v>3193</v>
      </c>
      <c r="C63" s="6">
        <f t="shared" si="4"/>
        <v>1341236</v>
      </c>
      <c r="D63" s="6">
        <f t="shared" si="4"/>
        <v>32131848</v>
      </c>
      <c r="E63" s="6">
        <f>ROUNDDOWN(D63/C63*1000,3)</f>
        <v>23956.893</v>
      </c>
      <c r="F63" s="6">
        <v>1383</v>
      </c>
      <c r="G63" s="6">
        <v>130760</v>
      </c>
      <c r="H63" s="6">
        <v>1311167</v>
      </c>
      <c r="I63" s="6">
        <f>ROUNDDOWN(H63/G63*1000,3)</f>
        <v>10027.278</v>
      </c>
      <c r="J63" s="6">
        <v>1810</v>
      </c>
      <c r="K63" s="6">
        <v>1210476</v>
      </c>
      <c r="L63" s="6">
        <v>30820681</v>
      </c>
      <c r="M63" s="6">
        <f>ROUNDDOWN(L63/K63*1000,3)</f>
        <v>25461.62</v>
      </c>
    </row>
    <row r="64" spans="1:13" ht="20.25" customHeight="1" x14ac:dyDescent="0.15">
      <c r="A64" s="5" t="s">
        <v>6</v>
      </c>
      <c r="B64" s="6">
        <f t="shared" si="4"/>
        <v>32075</v>
      </c>
      <c r="C64" s="6">
        <f t="shared" si="4"/>
        <v>1803911</v>
      </c>
      <c r="D64" s="6">
        <f t="shared" si="4"/>
        <v>26005245</v>
      </c>
      <c r="E64" s="6">
        <f>ROUNDDOWN(D64/C64*1000,3)</f>
        <v>14416.035</v>
      </c>
      <c r="F64" s="6">
        <v>26901</v>
      </c>
      <c r="G64" s="6">
        <v>983221</v>
      </c>
      <c r="H64" s="6">
        <v>4359045</v>
      </c>
      <c r="I64" s="6">
        <f>ROUNDDOWN(H64/G64*1000,3)</f>
        <v>4433.433</v>
      </c>
      <c r="J64" s="6">
        <v>5174</v>
      </c>
      <c r="K64" s="6">
        <v>820690</v>
      </c>
      <c r="L64" s="6">
        <v>21646200</v>
      </c>
      <c r="M64" s="6">
        <f>ROUNDDOWN(L64/K64*1000,3)</f>
        <v>26375.61</v>
      </c>
    </row>
    <row r="65" spans="1:13" ht="20.25" customHeight="1" x14ac:dyDescent="0.15">
      <c r="A65" s="5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</row>
    <row r="66" spans="1:13" ht="20.25" customHeight="1" x14ac:dyDescent="0.15">
      <c r="A66" s="5" t="s">
        <v>46</v>
      </c>
      <c r="B66" s="6">
        <f>SUM(B67:B70)</f>
        <v>89375</v>
      </c>
      <c r="C66" s="6">
        <f>SUM(C67:C70)</f>
        <v>10140818</v>
      </c>
      <c r="D66" s="6">
        <f>SUM(D67:D70)</f>
        <v>251027623</v>
      </c>
      <c r="E66" s="6">
        <f>ROUNDDOWN(D66/C66*1000,3)</f>
        <v>24754.178</v>
      </c>
      <c r="F66" s="6">
        <f>SUM(F67:F70)</f>
        <v>77402</v>
      </c>
      <c r="G66" s="6">
        <f>SUM(G67:G70)</f>
        <v>6707963</v>
      </c>
      <c r="H66" s="6">
        <f>SUM(H67:H70)</f>
        <v>131892520</v>
      </c>
      <c r="I66" s="6">
        <f>ROUNDDOWN(H66/G66*1000,3)</f>
        <v>19662.081999999999</v>
      </c>
      <c r="J66" s="6">
        <f>SUM(J67:J70)</f>
        <v>11973</v>
      </c>
      <c r="K66" s="6">
        <f>SUM(K67:K70)</f>
        <v>3432855</v>
      </c>
      <c r="L66" s="6">
        <f>SUM(L67:L70)</f>
        <v>119135103</v>
      </c>
      <c r="M66" s="6">
        <f>ROUNDDOWN(L66/K66*1000,3)</f>
        <v>34704.379000000001</v>
      </c>
    </row>
    <row r="67" spans="1:13" ht="20.25" customHeight="1" x14ac:dyDescent="0.15">
      <c r="A67" s="5" t="s">
        <v>3</v>
      </c>
      <c r="B67" s="6">
        <f t="shared" ref="B67:D70" si="5">F67+J67</f>
        <v>50983</v>
      </c>
      <c r="C67" s="6">
        <f t="shared" si="5"/>
        <v>6093465</v>
      </c>
      <c r="D67" s="6">
        <f t="shared" si="5"/>
        <v>150708492</v>
      </c>
      <c r="E67" s="6">
        <f>ROUNDDOWN(D67/C67*1000,3)</f>
        <v>24732.806</v>
      </c>
      <c r="F67" s="21">
        <v>47699</v>
      </c>
      <c r="G67" s="21">
        <v>5445428</v>
      </c>
      <c r="H67" s="21">
        <v>122551466</v>
      </c>
      <c r="I67" s="6">
        <f>ROUNDDOWN(H67/G67*1000,3)</f>
        <v>22505.386999999999</v>
      </c>
      <c r="J67" s="21">
        <v>3284</v>
      </c>
      <c r="K67" s="21">
        <v>648037</v>
      </c>
      <c r="L67" s="21">
        <v>28157026</v>
      </c>
      <c r="M67" s="6">
        <f>ROUNDDOWN(L67/K67*1000,3)</f>
        <v>43449.718999999997</v>
      </c>
    </row>
    <row r="68" spans="1:13" ht="20.25" customHeight="1" x14ac:dyDescent="0.15">
      <c r="A68" s="5" t="s">
        <v>4</v>
      </c>
      <c r="B68" s="6">
        <f t="shared" si="5"/>
        <v>3176</v>
      </c>
      <c r="C68" s="6">
        <f t="shared" si="5"/>
        <v>882153</v>
      </c>
      <c r="D68" s="6">
        <f t="shared" si="5"/>
        <v>39198779</v>
      </c>
      <c r="E68" s="6">
        <f>ROUNDDOWN(D68/C68*1000,3)</f>
        <v>44435.351000000002</v>
      </c>
      <c r="F68" s="21">
        <v>1573</v>
      </c>
      <c r="G68" s="21">
        <v>151796</v>
      </c>
      <c r="H68" s="21">
        <v>3392816</v>
      </c>
      <c r="I68" s="6">
        <f>ROUNDDOWN(H68/G68*1000,3)</f>
        <v>22351.154999999999</v>
      </c>
      <c r="J68" s="21">
        <v>1603</v>
      </c>
      <c r="K68" s="21">
        <v>730357</v>
      </c>
      <c r="L68" s="21">
        <v>35805963</v>
      </c>
      <c r="M68" s="6">
        <f>ROUNDDOWN(L68/K68*1000,3)</f>
        <v>49025.288999999997</v>
      </c>
    </row>
    <row r="69" spans="1:13" ht="20.25" customHeight="1" x14ac:dyDescent="0.15">
      <c r="A69" s="5" t="s">
        <v>38</v>
      </c>
      <c r="B69" s="6">
        <f t="shared" si="5"/>
        <v>3283</v>
      </c>
      <c r="C69" s="6">
        <f t="shared" si="5"/>
        <v>1350452</v>
      </c>
      <c r="D69" s="6">
        <f t="shared" si="5"/>
        <v>32642521</v>
      </c>
      <c r="E69" s="6">
        <f>ROUNDDOWN(D69/C69*1000,3)</f>
        <v>24171.552</v>
      </c>
      <c r="F69" s="21">
        <v>1434</v>
      </c>
      <c r="G69" s="21">
        <v>137537</v>
      </c>
      <c r="H69" s="21">
        <v>1562065</v>
      </c>
      <c r="I69" s="6">
        <f>ROUNDDOWN(H69/G69*1000,3)</f>
        <v>11357.415999999999</v>
      </c>
      <c r="J69" s="21">
        <v>1849</v>
      </c>
      <c r="K69" s="21">
        <v>1212915</v>
      </c>
      <c r="L69" s="21">
        <v>31080456</v>
      </c>
      <c r="M69" s="6">
        <f>ROUNDDOWN(L69/K69*1000,3)</f>
        <v>25624.595000000001</v>
      </c>
    </row>
    <row r="70" spans="1:13" ht="20.25" customHeight="1" x14ac:dyDescent="0.15">
      <c r="A70" s="5" t="s">
        <v>6</v>
      </c>
      <c r="B70" s="6">
        <f t="shared" si="5"/>
        <v>31933</v>
      </c>
      <c r="C70" s="6">
        <f t="shared" si="5"/>
        <v>1814748</v>
      </c>
      <c r="D70" s="6">
        <f t="shared" si="5"/>
        <v>28477831</v>
      </c>
      <c r="E70" s="6">
        <f>ROUNDDOWN(D70/C70*1000,3)</f>
        <v>15692.442999999999</v>
      </c>
      <c r="F70" s="21">
        <v>26696</v>
      </c>
      <c r="G70" s="21">
        <v>973202</v>
      </c>
      <c r="H70" s="21">
        <v>4386173</v>
      </c>
      <c r="I70" s="6">
        <f>ROUNDDOWN(H70/G70*1000,3)</f>
        <v>4506.95</v>
      </c>
      <c r="J70" s="21">
        <v>5237</v>
      </c>
      <c r="K70" s="21">
        <v>841546</v>
      </c>
      <c r="L70" s="21">
        <v>24091658</v>
      </c>
      <c r="M70" s="6">
        <f>ROUNDDOWN(L70/K70*1000,3)</f>
        <v>28627.856</v>
      </c>
    </row>
    <row r="71" spans="1:13" ht="19.5" customHeight="1" x14ac:dyDescent="0.15">
      <c r="A71" s="5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</row>
    <row r="72" spans="1:13" ht="20.25" customHeight="1" x14ac:dyDescent="0.15">
      <c r="A72" s="5" t="s">
        <v>47</v>
      </c>
      <c r="B72" s="6">
        <f>SUM(B73:B76)</f>
        <v>89935</v>
      </c>
      <c r="C72" s="6">
        <f>SUM(C73:C76)</f>
        <v>10289977</v>
      </c>
      <c r="D72" s="6">
        <f>SUM(D73:D76)</f>
        <v>263310425</v>
      </c>
      <c r="E72" s="6">
        <f>ROUNDDOWN(D72/C72*1000,3)</f>
        <v>25589.019</v>
      </c>
      <c r="F72" s="6">
        <f>SUM(F73:F76)</f>
        <v>77820</v>
      </c>
      <c r="G72" s="6">
        <f>SUM(G73:G76)</f>
        <v>6808770</v>
      </c>
      <c r="H72" s="6">
        <f>SUM(H73:H76)</f>
        <v>140966508</v>
      </c>
      <c r="I72" s="6">
        <f>ROUNDDOWN(H72/G72*1000,3)</f>
        <v>20703.667000000001</v>
      </c>
      <c r="J72" s="6">
        <f>SUM(J73:J76)</f>
        <v>12115</v>
      </c>
      <c r="K72" s="6">
        <f>SUM(K73:K76)</f>
        <v>3481207</v>
      </c>
      <c r="L72" s="6">
        <f>SUM(L73:L76)</f>
        <v>122343917</v>
      </c>
      <c r="M72" s="6">
        <f>ROUNDDOWN(L72/K72*1000,3)</f>
        <v>35144.108</v>
      </c>
    </row>
    <row r="73" spans="1:13" ht="20.25" customHeight="1" x14ac:dyDescent="0.15">
      <c r="A73" s="5" t="s">
        <v>3</v>
      </c>
      <c r="B73" s="6">
        <f t="shared" ref="B73:B76" si="6">F73+J73</f>
        <v>51684</v>
      </c>
      <c r="C73" s="6">
        <f t="shared" ref="C73:C76" si="7">G73+K73</f>
        <v>6200736</v>
      </c>
      <c r="D73" s="6">
        <f t="shared" ref="D73:D76" si="8">H73+L73</f>
        <v>160276093</v>
      </c>
      <c r="E73" s="6">
        <f>ROUNDDOWN(D73/C73*1000,3)</f>
        <v>25847.914000000001</v>
      </c>
      <c r="F73" s="21">
        <v>48327</v>
      </c>
      <c r="G73" s="21">
        <v>5544765</v>
      </c>
      <c r="H73" s="21">
        <v>131085858</v>
      </c>
      <c r="I73" s="6">
        <f>ROUNDDOWN(H73/G73*1000,3)</f>
        <v>23641.373</v>
      </c>
      <c r="J73" s="21">
        <v>3357</v>
      </c>
      <c r="K73" s="21">
        <v>655971</v>
      </c>
      <c r="L73" s="21">
        <v>29190235</v>
      </c>
      <c r="M73" s="6">
        <f>ROUNDDOWN(L73/K73*1000,3)</f>
        <v>44499.275999999998</v>
      </c>
    </row>
    <row r="74" spans="1:13" ht="20.25" customHeight="1" x14ac:dyDescent="0.15">
      <c r="A74" s="5" t="s">
        <v>4</v>
      </c>
      <c r="B74" s="6">
        <f t="shared" si="6"/>
        <v>3208</v>
      </c>
      <c r="C74" s="6">
        <f t="shared" si="7"/>
        <v>880850</v>
      </c>
      <c r="D74" s="6">
        <f t="shared" si="8"/>
        <v>39586854</v>
      </c>
      <c r="E74" s="6">
        <f>ROUNDDOWN(D74/C74*1000,3)</f>
        <v>44941.650999999998</v>
      </c>
      <c r="F74" s="21">
        <v>1609</v>
      </c>
      <c r="G74" s="21">
        <v>155902</v>
      </c>
      <c r="H74" s="21">
        <v>3658047</v>
      </c>
      <c r="I74" s="6">
        <f>ROUNDDOWN(H74/G74*1000,3)</f>
        <v>23463.758999999998</v>
      </c>
      <c r="J74" s="21">
        <v>1599</v>
      </c>
      <c r="K74" s="21">
        <v>724948</v>
      </c>
      <c r="L74" s="21">
        <v>35928807</v>
      </c>
      <c r="M74" s="6">
        <f>ROUNDDOWN(L74/K74*1000,3)</f>
        <v>49560.529000000002</v>
      </c>
    </row>
    <row r="75" spans="1:13" ht="20.25" customHeight="1" x14ac:dyDescent="0.15">
      <c r="A75" s="5" t="s">
        <v>38</v>
      </c>
      <c r="B75" s="6">
        <f t="shared" si="6"/>
        <v>3329</v>
      </c>
      <c r="C75" s="6">
        <f t="shared" si="7"/>
        <v>1384654</v>
      </c>
      <c r="D75" s="6">
        <f t="shared" si="8"/>
        <v>33701503</v>
      </c>
      <c r="E75" s="6">
        <f>ROUNDDOWN(D75/C75*1000,3)</f>
        <v>24339.294999999998</v>
      </c>
      <c r="F75" s="21">
        <v>1467</v>
      </c>
      <c r="G75" s="21">
        <v>142625</v>
      </c>
      <c r="H75" s="21">
        <v>1755899</v>
      </c>
      <c r="I75" s="6">
        <f>ROUNDDOWN(H75/G75*1000,3)</f>
        <v>12311.298000000001</v>
      </c>
      <c r="J75" s="21">
        <v>1862</v>
      </c>
      <c r="K75" s="21">
        <v>1242029</v>
      </c>
      <c r="L75" s="21">
        <v>31945604</v>
      </c>
      <c r="M75" s="6">
        <f>ROUNDDOWN(L75/K75*1000,3)</f>
        <v>25720.496999999999</v>
      </c>
    </row>
    <row r="76" spans="1:13" ht="20.25" customHeight="1" x14ac:dyDescent="0.15">
      <c r="A76" s="5" t="s">
        <v>6</v>
      </c>
      <c r="B76" s="6">
        <f t="shared" si="6"/>
        <v>31714</v>
      </c>
      <c r="C76" s="6">
        <f t="shared" si="7"/>
        <v>1823737</v>
      </c>
      <c r="D76" s="6">
        <f t="shared" si="8"/>
        <v>29745975</v>
      </c>
      <c r="E76" s="6">
        <f>ROUNDDOWN(D76/C76*1000,3)</f>
        <v>16310.451999999999</v>
      </c>
      <c r="F76" s="21">
        <v>26417</v>
      </c>
      <c r="G76" s="21">
        <v>965478</v>
      </c>
      <c r="H76" s="21">
        <v>4466704</v>
      </c>
      <c r="I76" s="6">
        <f>ROUNDDOWN(H76/G76*1000,3)</f>
        <v>4626.4170000000004</v>
      </c>
      <c r="J76" s="21">
        <v>5297</v>
      </c>
      <c r="K76" s="21">
        <v>858259</v>
      </c>
      <c r="L76" s="21">
        <v>25279271</v>
      </c>
      <c r="M76" s="6">
        <f>ROUNDDOWN(L76/K76*1000,3)</f>
        <v>29454.128000000001</v>
      </c>
    </row>
    <row r="77" spans="1:13" ht="19.5" customHeight="1" x14ac:dyDescent="0.15">
      <c r="A77" s="5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</row>
    <row r="78" spans="1:13" ht="20.25" customHeight="1" x14ac:dyDescent="0.15">
      <c r="A78" s="5" t="s">
        <v>48</v>
      </c>
      <c r="B78" s="6">
        <f>SUM(B79:B82)</f>
        <v>90852</v>
      </c>
      <c r="C78" s="6">
        <f>SUM(C79:C82)</f>
        <v>10412885</v>
      </c>
      <c r="D78" s="6">
        <f>SUM(D79:D82)</f>
        <v>278218185</v>
      </c>
      <c r="E78" s="6">
        <f>ROUNDDOWN(D78/C78*1000,3)</f>
        <v>26718.645</v>
      </c>
      <c r="F78" s="6">
        <f>SUM(F79:F82)</f>
        <v>78028</v>
      </c>
      <c r="G78" s="6">
        <f>SUM(G79:G82)</f>
        <v>6878959</v>
      </c>
      <c r="H78" s="6">
        <f>SUM(H79:H82)</f>
        <v>143359331</v>
      </c>
      <c r="I78" s="6">
        <f>ROUNDDOWN(H78/G78*1000,3)</f>
        <v>20840.264999999999</v>
      </c>
      <c r="J78" s="6">
        <f>SUM(J79:J82)</f>
        <v>12824</v>
      </c>
      <c r="K78" s="6">
        <f>SUM(K79:K82)</f>
        <v>3533926</v>
      </c>
      <c r="L78" s="6">
        <f>SUM(L79:L82)</f>
        <v>134858854</v>
      </c>
      <c r="M78" s="6">
        <f>ROUNDDOWN(L78/K78*1000,3)</f>
        <v>38161.199000000001</v>
      </c>
    </row>
    <row r="79" spans="1:13" ht="20.25" customHeight="1" x14ac:dyDescent="0.15">
      <c r="A79" s="5" t="s">
        <v>3</v>
      </c>
      <c r="B79" s="6">
        <f t="shared" ref="B79:B82" si="9">F79+J79</f>
        <v>52371</v>
      </c>
      <c r="C79" s="6">
        <f t="shared" ref="C79:C82" si="10">G79+K79</f>
        <v>6290194</v>
      </c>
      <c r="D79" s="6">
        <f t="shared" ref="D79:D82" si="11">H79+L79</f>
        <v>164196029</v>
      </c>
      <c r="E79" s="6">
        <f>ROUNDDOWN(D79/C79*1000,3)</f>
        <v>26103.491999999998</v>
      </c>
      <c r="F79" s="21">
        <v>48740</v>
      </c>
      <c r="G79" s="21">
        <v>5617947</v>
      </c>
      <c r="H79" s="21">
        <v>133404603</v>
      </c>
      <c r="I79" s="6">
        <f>ROUNDDOWN(H79/G79*1000,3)</f>
        <v>23746.148000000001</v>
      </c>
      <c r="J79" s="21">
        <v>3631</v>
      </c>
      <c r="K79" s="21">
        <v>672247</v>
      </c>
      <c r="L79" s="21">
        <v>30791426</v>
      </c>
      <c r="M79" s="6">
        <f>ROUNDDOWN(L79/K79*1000,3)</f>
        <v>45803.737999999998</v>
      </c>
    </row>
    <row r="80" spans="1:13" ht="20.25" customHeight="1" x14ac:dyDescent="0.15">
      <c r="A80" s="5" t="s">
        <v>4</v>
      </c>
      <c r="B80" s="6">
        <f t="shared" si="9"/>
        <v>3316</v>
      </c>
      <c r="C80" s="6">
        <f t="shared" si="10"/>
        <v>909697</v>
      </c>
      <c r="D80" s="6">
        <f t="shared" si="11"/>
        <v>42842894</v>
      </c>
      <c r="E80" s="6">
        <f>ROUNDDOWN(D80/C80*1000,3)</f>
        <v>47095.784</v>
      </c>
      <c r="F80" s="21">
        <v>1705</v>
      </c>
      <c r="G80" s="21">
        <v>176108</v>
      </c>
      <c r="H80" s="21">
        <v>4300492</v>
      </c>
      <c r="I80" s="6">
        <f>ROUNDDOWN(H80/G80*1000,3)</f>
        <v>24419.628000000001</v>
      </c>
      <c r="J80" s="21">
        <v>1611</v>
      </c>
      <c r="K80" s="21">
        <v>733589</v>
      </c>
      <c r="L80" s="21">
        <v>38542402</v>
      </c>
      <c r="M80" s="6">
        <f>ROUNDDOWN(L80/K80*1000,3)</f>
        <v>52539.502999999997</v>
      </c>
    </row>
    <row r="81" spans="1:13" ht="20.25" customHeight="1" x14ac:dyDescent="0.15">
      <c r="A81" s="5" t="s">
        <v>38</v>
      </c>
      <c r="B81" s="6">
        <f t="shared" si="9"/>
        <v>5158</v>
      </c>
      <c r="C81" s="6">
        <f t="shared" si="10"/>
        <v>1866616</v>
      </c>
      <c r="D81" s="6">
        <f t="shared" si="11"/>
        <v>50485117</v>
      </c>
      <c r="E81" s="6">
        <f>ROUNDDOWN(D81/C81*1000,3)</f>
        <v>27046.331999999999</v>
      </c>
      <c r="F81" s="21">
        <v>1506</v>
      </c>
      <c r="G81" s="21">
        <v>146399</v>
      </c>
      <c r="H81" s="21">
        <v>1739338</v>
      </c>
      <c r="I81" s="6">
        <f>ROUNDDOWN(H81/G81*1000,3)</f>
        <v>11880.805</v>
      </c>
      <c r="J81" s="21">
        <v>3652</v>
      </c>
      <c r="K81" s="21">
        <v>1720217</v>
      </c>
      <c r="L81" s="21">
        <v>48745779</v>
      </c>
      <c r="M81" s="6">
        <f>ROUNDDOWN(L81/K81*1000,3)</f>
        <v>28336.993999999999</v>
      </c>
    </row>
    <row r="82" spans="1:13" ht="20.25" customHeight="1" x14ac:dyDescent="0.15">
      <c r="A82" s="5" t="s">
        <v>6</v>
      </c>
      <c r="B82" s="6">
        <f t="shared" si="9"/>
        <v>30007</v>
      </c>
      <c r="C82" s="6">
        <f t="shared" si="10"/>
        <v>1346378</v>
      </c>
      <c r="D82" s="6">
        <f t="shared" si="11"/>
        <v>20694145</v>
      </c>
      <c r="E82" s="6">
        <f>ROUNDDOWN(D82/C82*1000,3)</f>
        <v>15370.234</v>
      </c>
      <c r="F82" s="21">
        <v>26077</v>
      </c>
      <c r="G82" s="21">
        <v>938505</v>
      </c>
      <c r="H82" s="21">
        <v>3914898</v>
      </c>
      <c r="I82" s="6">
        <f>ROUNDDOWN(H82/G82*1000,3)</f>
        <v>4171.4189999999999</v>
      </c>
      <c r="J82" s="21">
        <v>3930</v>
      </c>
      <c r="K82" s="21">
        <v>407873</v>
      </c>
      <c r="L82" s="21">
        <v>16779247</v>
      </c>
      <c r="M82" s="6">
        <f>ROUNDDOWN(L82/K82*1000,3)</f>
        <v>41138.410000000003</v>
      </c>
    </row>
    <row r="83" spans="1:13" ht="20.25" customHeight="1" x14ac:dyDescent="0.15">
      <c r="A83" s="5"/>
      <c r="B83" s="6"/>
      <c r="C83" s="6"/>
      <c r="D83" s="6"/>
      <c r="E83" s="6"/>
      <c r="F83" s="21"/>
      <c r="G83" s="21"/>
      <c r="H83" s="21"/>
      <c r="I83" s="6"/>
      <c r="J83" s="21"/>
      <c r="K83" s="21"/>
      <c r="L83" s="21"/>
      <c r="M83" s="6"/>
    </row>
    <row r="84" spans="1:13" ht="20.25" customHeight="1" x14ac:dyDescent="0.15">
      <c r="A84" s="5" t="s">
        <v>49</v>
      </c>
      <c r="B84" s="6">
        <f>SUM(B85:B88)</f>
        <v>91433</v>
      </c>
      <c r="C84" s="6">
        <f>SUM(C85:C88)</f>
        <v>10555763</v>
      </c>
      <c r="D84" s="6">
        <f>SUM(D85:D88)</f>
        <v>293253045</v>
      </c>
      <c r="E84" s="6">
        <f>ROUNDDOWN(D84/C84*1000,3)</f>
        <v>27781.321</v>
      </c>
      <c r="F84" s="6">
        <f>SUM(F85:F88)</f>
        <v>78460</v>
      </c>
      <c r="G84" s="6">
        <f>SUM(G85:G88)</f>
        <v>6987195</v>
      </c>
      <c r="H84" s="6">
        <f>SUM(H85:H88)</f>
        <v>153826512</v>
      </c>
      <c r="I84" s="6">
        <f>ROUNDDOWN(H84/G84*1000,3)</f>
        <v>22015.488000000001</v>
      </c>
      <c r="J84" s="6">
        <f>SUM(J85:J88)</f>
        <v>12973</v>
      </c>
      <c r="K84" s="6">
        <f>SUM(K85:K88)</f>
        <v>3568568</v>
      </c>
      <c r="L84" s="6">
        <f>SUM(L85:L88)</f>
        <v>139426533</v>
      </c>
      <c r="M84" s="6">
        <f>ROUNDDOWN(L84/K84*1000,3)</f>
        <v>39070.722999999998</v>
      </c>
    </row>
    <row r="85" spans="1:13" ht="20.25" customHeight="1" x14ac:dyDescent="0.15">
      <c r="A85" s="5" t="s">
        <v>3</v>
      </c>
      <c r="B85" s="6">
        <f t="shared" ref="B85:B88" si="12">F85+J85</f>
        <v>53070</v>
      </c>
      <c r="C85" s="6">
        <f t="shared" ref="C85:C88" si="13">G85+K85</f>
        <v>6414465</v>
      </c>
      <c r="D85" s="6">
        <f t="shared" ref="D85:D88" si="14">H85+L85</f>
        <v>175496220</v>
      </c>
      <c r="E85" s="6">
        <f>ROUNDDOWN(D85/C85*1000,3)</f>
        <v>27359.447</v>
      </c>
      <c r="F85" s="21">
        <v>49358</v>
      </c>
      <c r="G85" s="21">
        <v>5727270</v>
      </c>
      <c r="H85" s="21">
        <v>143194052</v>
      </c>
      <c r="I85" s="6">
        <f>ROUNDDOWN(H85/G85*1000,3)</f>
        <v>25002.147000000001</v>
      </c>
      <c r="J85" s="21">
        <v>3712</v>
      </c>
      <c r="K85" s="21">
        <v>687195</v>
      </c>
      <c r="L85" s="21">
        <v>32302168</v>
      </c>
      <c r="M85" s="6">
        <f t="shared" ref="M85:M87" si="15">ROUNDDOWN(L85/K85*1000,3)</f>
        <v>47005.824999999997</v>
      </c>
    </row>
    <row r="86" spans="1:13" ht="20.25" customHeight="1" x14ac:dyDescent="0.15">
      <c r="A86" s="5" t="s">
        <v>4</v>
      </c>
      <c r="B86" s="6">
        <f t="shared" si="12"/>
        <v>3372</v>
      </c>
      <c r="C86" s="6">
        <f t="shared" si="13"/>
        <v>927891</v>
      </c>
      <c r="D86" s="6">
        <f t="shared" si="14"/>
        <v>44790748</v>
      </c>
      <c r="E86" s="6">
        <f>ROUNDDOWN(D86/C86*1000,3)</f>
        <v>48271.561999999998</v>
      </c>
      <c r="F86" s="21">
        <v>1748</v>
      </c>
      <c r="G86" s="21">
        <v>184315</v>
      </c>
      <c r="H86" s="21">
        <v>4789724</v>
      </c>
      <c r="I86" s="6">
        <f>ROUNDDOWN(H86/G86*1000,3)</f>
        <v>25986.62</v>
      </c>
      <c r="J86" s="21">
        <v>1624</v>
      </c>
      <c r="K86" s="21">
        <v>743576</v>
      </c>
      <c r="L86" s="21">
        <v>40001024</v>
      </c>
      <c r="M86" s="6">
        <f t="shared" si="15"/>
        <v>53795.474000000002</v>
      </c>
    </row>
    <row r="87" spans="1:13" ht="20.25" customHeight="1" x14ac:dyDescent="0.15">
      <c r="A87" s="5" t="s">
        <v>38</v>
      </c>
      <c r="B87" s="6">
        <f t="shared" si="12"/>
        <v>5192</v>
      </c>
      <c r="C87" s="6">
        <f t="shared" si="13"/>
        <v>1885466</v>
      </c>
      <c r="D87" s="6">
        <f t="shared" si="14"/>
        <v>52448544</v>
      </c>
      <c r="E87" s="6">
        <f>ROUNDDOWN(D87/C87*1000,3)</f>
        <v>27817.284</v>
      </c>
      <c r="F87" s="21">
        <v>1530</v>
      </c>
      <c r="G87" s="21">
        <v>148506</v>
      </c>
      <c r="H87" s="21">
        <v>1893350</v>
      </c>
      <c r="I87" s="6">
        <f>ROUNDDOWN(H87/G87*1000,3)</f>
        <v>12749.316000000001</v>
      </c>
      <c r="J87" s="21">
        <v>3662</v>
      </c>
      <c r="K87" s="21">
        <v>1736960</v>
      </c>
      <c r="L87" s="21">
        <v>50555194</v>
      </c>
      <c r="M87" s="6">
        <f t="shared" si="15"/>
        <v>29105.56</v>
      </c>
    </row>
    <row r="88" spans="1:13" ht="20.25" customHeight="1" x14ac:dyDescent="0.15">
      <c r="A88" s="5" t="s">
        <v>6</v>
      </c>
      <c r="B88" s="6">
        <f t="shared" si="12"/>
        <v>29799</v>
      </c>
      <c r="C88" s="6">
        <f t="shared" si="13"/>
        <v>1327941</v>
      </c>
      <c r="D88" s="6">
        <f t="shared" si="14"/>
        <v>20517533</v>
      </c>
      <c r="E88" s="6">
        <f>ROUNDDOWN(D88/C88*1000,3)</f>
        <v>15450.635</v>
      </c>
      <c r="F88" s="21">
        <v>25824</v>
      </c>
      <c r="G88" s="21">
        <v>927104</v>
      </c>
      <c r="H88" s="21">
        <v>3949386</v>
      </c>
      <c r="I88" s="6">
        <f>ROUNDDOWN(H88/G88*1000,3)</f>
        <v>4259.9160000000002</v>
      </c>
      <c r="J88" s="21">
        <v>3975</v>
      </c>
      <c r="K88" s="21">
        <v>400837</v>
      </c>
      <c r="L88" s="21">
        <v>16568147</v>
      </c>
      <c r="M88" s="6">
        <f>ROUNDDOWN(L88/K88*1000,3)</f>
        <v>41333.875999999997</v>
      </c>
    </row>
    <row r="89" spans="1:13" ht="20.25" customHeight="1" x14ac:dyDescent="0.15">
      <c r="A89" s="5"/>
      <c r="B89" s="6"/>
      <c r="C89" s="6"/>
      <c r="D89" s="6"/>
      <c r="E89" s="6"/>
      <c r="F89" s="21"/>
      <c r="G89" s="21"/>
      <c r="H89" s="21"/>
      <c r="I89" s="6"/>
      <c r="J89" s="21"/>
      <c r="K89" s="21"/>
      <c r="L89" s="21"/>
      <c r="M89" s="6"/>
    </row>
    <row r="90" spans="1:13" ht="20.25" customHeight="1" x14ac:dyDescent="0.15">
      <c r="A90" s="5" t="s">
        <v>50</v>
      </c>
      <c r="B90" s="6">
        <f>SUM(B91:B94)</f>
        <v>91680</v>
      </c>
      <c r="C90" s="6">
        <f>SUM(C91:C94)</f>
        <v>10633064</v>
      </c>
      <c r="D90" s="6">
        <f>SUM(D91:D94)</f>
        <v>303178957</v>
      </c>
      <c r="E90" s="6">
        <f>ROUNDDOWN(D90/C90*1000,3)</f>
        <v>28512.848999999998</v>
      </c>
      <c r="F90" s="6">
        <f>SUM(F91:F94)</f>
        <v>78520</v>
      </c>
      <c r="G90" s="6">
        <f>SUM(G91:G94)</f>
        <v>7035148</v>
      </c>
      <c r="H90" s="6">
        <f>SUM(H91:H94)</f>
        <v>159468288</v>
      </c>
      <c r="I90" s="6">
        <f>ROUNDDOWN(H90/G90*1000,3)</f>
        <v>22667.366999999998</v>
      </c>
      <c r="J90" s="6">
        <f>SUM(J91:J94)</f>
        <v>13160</v>
      </c>
      <c r="K90" s="6">
        <f>SUM(K91:K94)</f>
        <v>3597916</v>
      </c>
      <c r="L90" s="6">
        <f>SUM(L91:L94)</f>
        <v>143710669</v>
      </c>
      <c r="M90" s="6">
        <f>ROUNDDOWN(L90/K90*1000,3)</f>
        <v>39942.752</v>
      </c>
    </row>
    <row r="91" spans="1:13" ht="20.25" customHeight="1" x14ac:dyDescent="0.15">
      <c r="A91" s="5" t="s">
        <v>3</v>
      </c>
      <c r="B91" s="6">
        <f t="shared" ref="B91:B94" si="16">F91+J91</f>
        <v>53436</v>
      </c>
      <c r="C91" s="6">
        <f t="shared" ref="C91:C94" si="17">G91+K91</f>
        <v>6471535</v>
      </c>
      <c r="D91" s="6">
        <f t="shared" ref="D91:D94" si="18">H91+L91</f>
        <v>182038938</v>
      </c>
      <c r="E91" s="6">
        <f>ROUNDDOWN(D91/C91*1000,3)</f>
        <v>28129.173999999999</v>
      </c>
      <c r="F91" s="21">
        <v>49616</v>
      </c>
      <c r="G91" s="21">
        <v>5773243</v>
      </c>
      <c r="H91" s="21">
        <v>148351116</v>
      </c>
      <c r="I91" s="6">
        <f>ROUNDDOWN(H91/G91*1000,3)</f>
        <v>25696.322</v>
      </c>
      <c r="J91" s="21">
        <v>3820</v>
      </c>
      <c r="K91" s="21">
        <v>698292</v>
      </c>
      <c r="L91" s="21">
        <v>33687822</v>
      </c>
      <c r="M91" s="6">
        <f t="shared" ref="M91:M93" si="19">ROUNDDOWN(L91/K91*1000,3)</f>
        <v>48243.173000000003</v>
      </c>
    </row>
    <row r="92" spans="1:13" ht="20.25" customHeight="1" x14ac:dyDescent="0.15">
      <c r="A92" s="5" t="s">
        <v>4</v>
      </c>
      <c r="B92" s="6">
        <f t="shared" si="16"/>
        <v>3423</v>
      </c>
      <c r="C92" s="6">
        <f t="shared" si="17"/>
        <v>943516</v>
      </c>
      <c r="D92" s="6">
        <f t="shared" si="18"/>
        <v>46377485</v>
      </c>
      <c r="E92" s="6">
        <f>ROUNDDOWN(D92/C92*1000,3)</f>
        <v>49153.892999999996</v>
      </c>
      <c r="F92" s="21">
        <v>1772</v>
      </c>
      <c r="G92" s="21">
        <v>187566</v>
      </c>
      <c r="H92" s="21">
        <v>5016540</v>
      </c>
      <c r="I92" s="6">
        <f>ROUNDDOWN(H92/G92*1000,3)</f>
        <v>26745.465</v>
      </c>
      <c r="J92" s="21">
        <v>1651</v>
      </c>
      <c r="K92" s="21">
        <v>755950</v>
      </c>
      <c r="L92" s="21">
        <v>41360945</v>
      </c>
      <c r="M92" s="6">
        <f t="shared" si="19"/>
        <v>54713.862999999998</v>
      </c>
    </row>
    <row r="93" spans="1:13" ht="20.25" customHeight="1" x14ac:dyDescent="0.15">
      <c r="A93" s="5" t="s">
        <v>38</v>
      </c>
      <c r="B93" s="6">
        <f t="shared" si="16"/>
        <v>5245</v>
      </c>
      <c r="C93" s="6">
        <f t="shared" si="17"/>
        <v>1898825</v>
      </c>
      <c r="D93" s="6">
        <f t="shared" si="18"/>
        <v>54182123</v>
      </c>
      <c r="E93" s="6">
        <f>ROUNDDOWN(D93/C93*1000,3)</f>
        <v>28534.553</v>
      </c>
      <c r="F93" s="21">
        <v>1558</v>
      </c>
      <c r="G93" s="21">
        <v>154639</v>
      </c>
      <c r="H93" s="21">
        <v>2135163</v>
      </c>
      <c r="I93" s="6">
        <f>ROUNDDOWN(H93/G93*1000,3)</f>
        <v>13807.403</v>
      </c>
      <c r="J93" s="21">
        <v>3687</v>
      </c>
      <c r="K93" s="21">
        <v>1744186</v>
      </c>
      <c r="L93" s="21">
        <v>52046960</v>
      </c>
      <c r="M93" s="6">
        <f t="shared" si="19"/>
        <v>29840.257000000001</v>
      </c>
    </row>
    <row r="94" spans="1:13" ht="20.25" customHeight="1" x14ac:dyDescent="0.15">
      <c r="A94" s="5" t="s">
        <v>6</v>
      </c>
      <c r="B94" s="6">
        <f t="shared" si="16"/>
        <v>29576</v>
      </c>
      <c r="C94" s="6">
        <f t="shared" si="17"/>
        <v>1319188</v>
      </c>
      <c r="D94" s="6">
        <f t="shared" si="18"/>
        <v>20580411</v>
      </c>
      <c r="E94" s="6">
        <f>ROUNDDOWN(D94/C94*1000,3)</f>
        <v>15600.816999999999</v>
      </c>
      <c r="F94" s="21">
        <v>25574</v>
      </c>
      <c r="G94" s="21">
        <v>919700</v>
      </c>
      <c r="H94" s="21">
        <v>3965469</v>
      </c>
      <c r="I94" s="6">
        <f>ROUNDDOWN(H94/G94*1000,3)</f>
        <v>4311.6980000000003</v>
      </c>
      <c r="J94" s="21">
        <v>4002</v>
      </c>
      <c r="K94" s="21">
        <v>399488</v>
      </c>
      <c r="L94" s="21">
        <v>16614942</v>
      </c>
      <c r="M94" s="6">
        <f>ROUNDDOWN(L94/K94*1000,3)</f>
        <v>41590.589999999997</v>
      </c>
    </row>
    <row r="95" spans="1:13" ht="20.25" customHeight="1" x14ac:dyDescent="0.15">
      <c r="A95" s="5"/>
      <c r="B95" s="6"/>
      <c r="C95" s="6"/>
      <c r="D95" s="6"/>
      <c r="E95" s="6"/>
      <c r="F95" s="21"/>
      <c r="G95" s="21"/>
      <c r="H95" s="21"/>
      <c r="I95" s="6"/>
      <c r="J95" s="21"/>
      <c r="K95" s="21"/>
      <c r="L95" s="21"/>
      <c r="M95" s="6"/>
    </row>
    <row r="96" spans="1:13" ht="20.25" customHeight="1" x14ac:dyDescent="0.15">
      <c r="A96" s="5" t="s">
        <v>51</v>
      </c>
      <c r="B96" s="6">
        <v>94572</v>
      </c>
      <c r="C96" s="6">
        <v>10679157</v>
      </c>
      <c r="D96" s="6">
        <v>300722376</v>
      </c>
      <c r="E96" s="6">
        <v>28159.748</v>
      </c>
      <c r="F96" s="21">
        <v>81426</v>
      </c>
      <c r="G96" s="21">
        <v>7069694</v>
      </c>
      <c r="H96" s="21">
        <v>159202269</v>
      </c>
      <c r="I96" s="6">
        <v>22518.974999999999</v>
      </c>
      <c r="J96" s="21">
        <v>13146</v>
      </c>
      <c r="K96" s="21">
        <v>3609463</v>
      </c>
      <c r="L96" s="21">
        <v>141520107</v>
      </c>
      <c r="M96" s="6">
        <v>39208.078000000001</v>
      </c>
    </row>
    <row r="97" spans="1:13" ht="20.25" customHeight="1" x14ac:dyDescent="0.15">
      <c r="A97" s="5" t="s">
        <v>3</v>
      </c>
      <c r="B97" s="6">
        <v>55424</v>
      </c>
      <c r="C97" s="6">
        <v>6504210</v>
      </c>
      <c r="D97" s="6">
        <v>180927032</v>
      </c>
      <c r="E97" s="6">
        <v>27816.911</v>
      </c>
      <c r="F97" s="21">
        <v>51606</v>
      </c>
      <c r="G97" s="21">
        <v>5805148</v>
      </c>
      <c r="H97" s="21">
        <v>148351116</v>
      </c>
      <c r="I97" s="6">
        <v>25555.096000000001</v>
      </c>
      <c r="J97" s="21">
        <v>3818</v>
      </c>
      <c r="K97" s="21">
        <v>699062</v>
      </c>
      <c r="L97" s="21">
        <v>32575916</v>
      </c>
      <c r="M97" s="6">
        <v>46599.466</v>
      </c>
    </row>
    <row r="98" spans="1:13" ht="20.25" customHeight="1" x14ac:dyDescent="0.15">
      <c r="A98" s="5" t="s">
        <v>4</v>
      </c>
      <c r="B98" s="6">
        <v>3503</v>
      </c>
      <c r="C98" s="6">
        <v>952488</v>
      </c>
      <c r="D98" s="6">
        <v>46069758</v>
      </c>
      <c r="E98" s="6">
        <v>48367.809000000001</v>
      </c>
      <c r="F98" s="21">
        <v>1853</v>
      </c>
      <c r="G98" s="21">
        <v>190285</v>
      </c>
      <c r="H98" s="21">
        <v>4864945</v>
      </c>
      <c r="I98" s="6">
        <v>25566.623</v>
      </c>
      <c r="J98" s="21">
        <v>1650</v>
      </c>
      <c r="K98" s="21">
        <v>762203</v>
      </c>
      <c r="L98" s="21">
        <v>41204813</v>
      </c>
      <c r="M98" s="6">
        <v>54060.154999999999</v>
      </c>
    </row>
    <row r="99" spans="1:13" ht="20.25" customHeight="1" x14ac:dyDescent="0.15">
      <c r="A99" s="5" t="s">
        <v>5</v>
      </c>
      <c r="B99" s="6">
        <v>5341</v>
      </c>
      <c r="C99" s="6">
        <v>1910351</v>
      </c>
      <c r="D99" s="6">
        <v>53888898</v>
      </c>
      <c r="E99" s="6">
        <v>28208.898000000001</v>
      </c>
      <c r="F99" s="21">
        <v>1657</v>
      </c>
      <c r="G99" s="21">
        <v>158942</v>
      </c>
      <c r="H99" s="21">
        <v>2151839</v>
      </c>
      <c r="I99" s="6">
        <v>13538.517</v>
      </c>
      <c r="J99" s="21">
        <v>3684</v>
      </c>
      <c r="K99" s="21">
        <v>1751409</v>
      </c>
      <c r="L99" s="21">
        <v>51737059</v>
      </c>
      <c r="M99" s="6">
        <v>29540.249</v>
      </c>
    </row>
    <row r="100" spans="1:13" ht="20.25" customHeight="1" x14ac:dyDescent="0.15">
      <c r="A100" s="5" t="s">
        <v>6</v>
      </c>
      <c r="B100" s="6">
        <v>30304</v>
      </c>
      <c r="C100" s="6">
        <v>1312108</v>
      </c>
      <c r="D100" s="6">
        <v>19836688</v>
      </c>
      <c r="E100" s="6">
        <v>15118.182000000001</v>
      </c>
      <c r="F100" s="21">
        <v>26310</v>
      </c>
      <c r="G100" s="21">
        <v>915319</v>
      </c>
      <c r="H100" s="21">
        <v>3834369</v>
      </c>
      <c r="I100" s="6">
        <v>4189.1059999999998</v>
      </c>
      <c r="J100" s="21">
        <v>3994</v>
      </c>
      <c r="K100" s="21">
        <v>396789</v>
      </c>
      <c r="L100" s="21">
        <v>16002319</v>
      </c>
      <c r="M100" s="6">
        <v>40329.542000000001</v>
      </c>
    </row>
    <row r="101" spans="1:13" ht="20.25" customHeight="1" x14ac:dyDescent="0.15">
      <c r="A101" s="5"/>
      <c r="B101" s="6"/>
      <c r="C101" s="6"/>
      <c r="D101" s="6"/>
      <c r="E101" s="6"/>
      <c r="F101" s="21"/>
      <c r="G101" s="21"/>
      <c r="H101" s="21"/>
      <c r="I101" s="6"/>
      <c r="J101" s="21"/>
      <c r="K101" s="21"/>
      <c r="L101" s="21"/>
      <c r="M101" s="6"/>
    </row>
    <row r="102" spans="1:13" s="27" customFormat="1" ht="20.25" customHeight="1" x14ac:dyDescent="0.15">
      <c r="A102" s="24" t="s">
        <v>52</v>
      </c>
      <c r="B102" s="25">
        <f>SUM(B103:B106)</f>
        <v>91391</v>
      </c>
      <c r="C102" s="25">
        <f>SUM(C103:C106)</f>
        <v>10751501</v>
      </c>
      <c r="D102" s="25">
        <f>SUM(D103:D106)</f>
        <v>302783269</v>
      </c>
      <c r="E102" s="25">
        <f>ROUNDDOWN(D102/C102*1000,3)</f>
        <v>28161.953000000001</v>
      </c>
      <c r="F102" s="26">
        <f>SUM(F103:F106)</f>
        <v>78213</v>
      </c>
      <c r="G102" s="26">
        <f>SUM(G103:G106)</f>
        <v>7104805</v>
      </c>
      <c r="H102" s="26">
        <f>SUM(H103:H106)</f>
        <v>157835844</v>
      </c>
      <c r="I102" s="25">
        <f>ROUNDDOWN(H102/G102*1000,3)</f>
        <v>22215.366000000002</v>
      </c>
      <c r="J102" s="25">
        <f t="shared" ref="J102:L102" si="20">SUM(J103:J106)</f>
        <v>13178</v>
      </c>
      <c r="K102" s="25">
        <f t="shared" si="20"/>
        <v>3646696</v>
      </c>
      <c r="L102" s="25">
        <f t="shared" si="20"/>
        <v>144947425</v>
      </c>
      <c r="M102" s="25">
        <f>ROUNDDOWN(L102/K102*1000,3)</f>
        <v>39747.603000000003</v>
      </c>
    </row>
    <row r="103" spans="1:13" s="27" customFormat="1" ht="20.25" customHeight="1" x14ac:dyDescent="0.15">
      <c r="A103" s="24" t="s">
        <v>3</v>
      </c>
      <c r="B103" s="25">
        <f t="shared" ref="B103:D106" si="21">F103+J103</f>
        <v>53771</v>
      </c>
      <c r="C103" s="25">
        <f t="shared" si="21"/>
        <v>6543812</v>
      </c>
      <c r="D103" s="25">
        <f t="shared" si="21"/>
        <v>179362336</v>
      </c>
      <c r="E103" s="25">
        <f>ROUNDDOWN(D103/C103*1000,3)</f>
        <v>27409.456999999999</v>
      </c>
      <c r="F103" s="28">
        <f>46221+1466+2251</f>
        <v>49938</v>
      </c>
      <c r="G103" s="28">
        <f>5138476+389004+316070</f>
        <v>5843550</v>
      </c>
      <c r="H103" s="28">
        <f>129240203+12250529+5014052</f>
        <v>146504784</v>
      </c>
      <c r="I103" s="25">
        <f>ROUNDDOWN(H103/G103*1000,3)</f>
        <v>25071.195</v>
      </c>
      <c r="J103" s="28">
        <v>3833</v>
      </c>
      <c r="K103" s="28">
        <v>700262</v>
      </c>
      <c r="L103" s="28">
        <v>32857552</v>
      </c>
      <c r="M103" s="25">
        <f t="shared" ref="M103:M105" si="22">ROUNDDOWN(L103/K103*1000,3)</f>
        <v>46921.796999999999</v>
      </c>
    </row>
    <row r="104" spans="1:13" s="27" customFormat="1" ht="20.25" customHeight="1" x14ac:dyDescent="0.15">
      <c r="A104" s="24" t="s">
        <v>4</v>
      </c>
      <c r="B104" s="25">
        <f t="shared" si="21"/>
        <v>3460</v>
      </c>
      <c r="C104" s="25">
        <f t="shared" si="21"/>
        <v>955711</v>
      </c>
      <c r="D104" s="25">
        <f t="shared" si="21"/>
        <v>46757005</v>
      </c>
      <c r="E104" s="25">
        <f>ROUNDDOWN(D104/C104*1000,3)</f>
        <v>48923.79</v>
      </c>
      <c r="F104" s="28">
        <f>1745+74</f>
        <v>1819</v>
      </c>
      <c r="G104" s="28">
        <f>179077+17236</f>
        <v>196313</v>
      </c>
      <c r="H104" s="28">
        <f>4718939+496226</f>
        <v>5215165</v>
      </c>
      <c r="I104" s="25">
        <f>ROUNDDOWN(H104/G104*1000,3)</f>
        <v>26565.561000000002</v>
      </c>
      <c r="J104" s="28">
        <v>1641</v>
      </c>
      <c r="K104" s="28">
        <v>759398</v>
      </c>
      <c r="L104" s="28">
        <v>41541840</v>
      </c>
      <c r="M104" s="25">
        <f t="shared" si="22"/>
        <v>54703.646000000001</v>
      </c>
    </row>
    <row r="105" spans="1:13" s="27" customFormat="1" ht="20.25" customHeight="1" x14ac:dyDescent="0.15">
      <c r="A105" s="24" t="s">
        <v>38</v>
      </c>
      <c r="B105" s="25">
        <f t="shared" si="21"/>
        <v>5325</v>
      </c>
      <c r="C105" s="25">
        <f t="shared" si="21"/>
        <v>1952181</v>
      </c>
      <c r="D105" s="25">
        <f t="shared" si="21"/>
        <v>56257941</v>
      </c>
      <c r="E105" s="25">
        <f>ROUNDDOWN(D105/C105*1000,3)</f>
        <v>28817.993999999999</v>
      </c>
      <c r="F105" s="28">
        <f>1571+29</f>
        <v>1600</v>
      </c>
      <c r="G105" s="28">
        <f>160324+1341</f>
        <v>161665</v>
      </c>
      <c r="H105" s="28">
        <f>2276934+2086</f>
        <v>2279020</v>
      </c>
      <c r="I105" s="25">
        <f>ROUNDDOWN(H105/G105*1000,3)</f>
        <v>14097.175999999999</v>
      </c>
      <c r="J105" s="28">
        <v>3725</v>
      </c>
      <c r="K105" s="28">
        <v>1790516</v>
      </c>
      <c r="L105" s="28">
        <v>53978921</v>
      </c>
      <c r="M105" s="25">
        <f t="shared" si="22"/>
        <v>30147.131000000001</v>
      </c>
    </row>
    <row r="106" spans="1:13" s="27" customFormat="1" ht="20.25" customHeight="1" x14ac:dyDescent="0.15">
      <c r="A106" s="24" t="s">
        <v>6</v>
      </c>
      <c r="B106" s="25">
        <f t="shared" si="21"/>
        <v>28835</v>
      </c>
      <c r="C106" s="25">
        <f t="shared" si="21"/>
        <v>1299797</v>
      </c>
      <c r="D106" s="25">
        <f t="shared" si="21"/>
        <v>20405987</v>
      </c>
      <c r="E106" s="25">
        <f>ROUNDDOWN(D106/C106*1000,3)</f>
        <v>15699.364</v>
      </c>
      <c r="F106" s="28">
        <f>163+24693</f>
        <v>24856</v>
      </c>
      <c r="G106" s="28">
        <f>22153+881124</f>
        <v>903277</v>
      </c>
      <c r="H106" s="28">
        <f>357776+3479099</f>
        <v>3836875</v>
      </c>
      <c r="I106" s="25">
        <f>ROUNDDOWN(H106/G106*1000,3)</f>
        <v>4247.7269999999999</v>
      </c>
      <c r="J106" s="28">
        <f>3853+126</f>
        <v>3979</v>
      </c>
      <c r="K106" s="28">
        <f>163043+233477</f>
        <v>396520</v>
      </c>
      <c r="L106" s="28">
        <f>12849597+3719515</f>
        <v>16569112</v>
      </c>
      <c r="M106" s="25">
        <f>ROUNDDOWN(L106/K106*1000,3)</f>
        <v>41786.32</v>
      </c>
    </row>
    <row r="107" spans="1:13" s="27" customFormat="1" ht="20.25" customHeight="1" x14ac:dyDescent="0.15">
      <c r="A107" s="24"/>
      <c r="B107" s="25"/>
      <c r="C107" s="25"/>
      <c r="D107" s="25"/>
      <c r="E107" s="25"/>
      <c r="F107" s="28"/>
      <c r="G107" s="28"/>
      <c r="H107" s="28"/>
      <c r="I107" s="25"/>
      <c r="J107" s="28"/>
      <c r="K107" s="28"/>
      <c r="L107" s="28"/>
      <c r="M107" s="25"/>
    </row>
    <row r="108" spans="1:13" s="27" customFormat="1" ht="20.25" customHeight="1" x14ac:dyDescent="0.15">
      <c r="A108" s="24" t="s">
        <v>53</v>
      </c>
      <c r="B108" s="25">
        <f>SUM(B109:B112)</f>
        <v>91224</v>
      </c>
      <c r="C108" s="25">
        <f>SUM(C109:C112)</f>
        <v>10781192</v>
      </c>
      <c r="D108" s="25">
        <f>SUM(D109:D112)</f>
        <v>308017909</v>
      </c>
      <c r="E108" s="25">
        <f>ROUNDDOWN(D108/C108*1000,3)</f>
        <v>28569.93</v>
      </c>
      <c r="F108" s="26">
        <f>SUM(F109:F112)</f>
        <v>77983</v>
      </c>
      <c r="G108" s="26">
        <f>SUM(G109:G112)</f>
        <v>7128298</v>
      </c>
      <c r="H108" s="26">
        <f>SUM(H109:H112)</f>
        <v>162045197</v>
      </c>
      <c r="I108" s="25">
        <f>ROUNDDOWN(H108/G108*1000,3)</f>
        <v>22732.663</v>
      </c>
      <c r="J108" s="25">
        <f t="shared" ref="J108:L108" si="23">SUM(J109:J112)</f>
        <v>13241</v>
      </c>
      <c r="K108" s="25">
        <f t="shared" si="23"/>
        <v>3652894</v>
      </c>
      <c r="L108" s="25">
        <f t="shared" si="23"/>
        <v>145972712</v>
      </c>
      <c r="M108" s="25">
        <f>ROUNDDOWN(L108/K108*1000,3)</f>
        <v>39960.839</v>
      </c>
    </row>
    <row r="109" spans="1:13" s="27" customFormat="1" ht="20.25" customHeight="1" x14ac:dyDescent="0.15">
      <c r="A109" s="24" t="s">
        <v>3</v>
      </c>
      <c r="B109" s="25">
        <f t="shared" ref="B109:D112" si="24">F109+J109</f>
        <v>53947</v>
      </c>
      <c r="C109" s="25">
        <f t="shared" si="24"/>
        <v>6569894</v>
      </c>
      <c r="D109" s="25">
        <f t="shared" si="24"/>
        <v>183242257</v>
      </c>
      <c r="E109" s="25">
        <f>ROUNDDOWN(D109/C109*1000,3)</f>
        <v>27891.204000000002</v>
      </c>
      <c r="F109" s="22">
        <f>46425+1466+2227</f>
        <v>50118</v>
      </c>
      <c r="G109" s="22">
        <f>5167022+390288+313622</f>
        <v>5870932</v>
      </c>
      <c r="H109" s="22">
        <f>132733789+12502576+5028275</f>
        <v>150264640</v>
      </c>
      <c r="I109" s="23">
        <f>ROUNDDOWN(H109/G109*1000,3)</f>
        <v>25594.682000000001</v>
      </c>
      <c r="J109" s="22">
        <v>3829</v>
      </c>
      <c r="K109" s="22">
        <v>698962</v>
      </c>
      <c r="L109" s="22">
        <v>32977617</v>
      </c>
      <c r="M109" s="25">
        <f t="shared" ref="M109:M111" si="25">ROUNDDOWN(L109/K109*1000,3)</f>
        <v>47180.843000000001</v>
      </c>
    </row>
    <row r="110" spans="1:13" s="27" customFormat="1" ht="20.25" customHeight="1" x14ac:dyDescent="0.15">
      <c r="A110" s="24" t="s">
        <v>4</v>
      </c>
      <c r="B110" s="25">
        <f t="shared" si="24"/>
        <v>3490</v>
      </c>
      <c r="C110" s="25">
        <f t="shared" si="24"/>
        <v>938078</v>
      </c>
      <c r="D110" s="25">
        <f t="shared" si="24"/>
        <v>46314286</v>
      </c>
      <c r="E110" s="25">
        <f>ROUNDDOWN(D110/C110*1000,3)</f>
        <v>49371.464999999997</v>
      </c>
      <c r="F110" s="22">
        <f>1773+76</f>
        <v>1849</v>
      </c>
      <c r="G110" s="22">
        <f>182689+17543</f>
        <v>200232</v>
      </c>
      <c r="H110" s="22">
        <f>4955088+516181</f>
        <v>5471269</v>
      </c>
      <c r="I110" s="23">
        <f>ROUNDDOWN(H110/G110*1000,3)</f>
        <v>27324.648000000001</v>
      </c>
      <c r="J110" s="22">
        <v>1641</v>
      </c>
      <c r="K110" s="22">
        <v>737846</v>
      </c>
      <c r="L110" s="22">
        <v>40843017</v>
      </c>
      <c r="M110" s="25">
        <f t="shared" si="25"/>
        <v>55354.392</v>
      </c>
    </row>
    <row r="111" spans="1:13" s="27" customFormat="1" ht="20.25" customHeight="1" x14ac:dyDescent="0.15">
      <c r="A111" s="24" t="s">
        <v>38</v>
      </c>
      <c r="B111" s="25">
        <f t="shared" si="24"/>
        <v>5367</v>
      </c>
      <c r="C111" s="25">
        <f t="shared" si="24"/>
        <v>1962676</v>
      </c>
      <c r="D111" s="25">
        <f t="shared" si="24"/>
        <v>56942430</v>
      </c>
      <c r="E111" s="25">
        <f>ROUNDDOWN(D111/C111*1000,3)</f>
        <v>29012.649000000001</v>
      </c>
      <c r="F111" s="22">
        <f>1583+29</f>
        <v>1612</v>
      </c>
      <c r="G111" s="22">
        <f>165089+1341</f>
        <v>166430</v>
      </c>
      <c r="H111" s="22">
        <f>2449806+2086</f>
        <v>2451892</v>
      </c>
      <c r="I111" s="23">
        <f>ROUNDDOWN(H111/G111*1000,3)</f>
        <v>14732.271000000001</v>
      </c>
      <c r="J111" s="22">
        <v>3755</v>
      </c>
      <c r="K111" s="22">
        <v>1796246</v>
      </c>
      <c r="L111" s="22">
        <v>54490538</v>
      </c>
      <c r="M111" s="25">
        <f t="shared" si="25"/>
        <v>30335.788</v>
      </c>
    </row>
    <row r="112" spans="1:13" s="27" customFormat="1" ht="20.25" customHeight="1" x14ac:dyDescent="0.15">
      <c r="A112" s="24" t="s">
        <v>6</v>
      </c>
      <c r="B112" s="25">
        <f t="shared" si="24"/>
        <v>28420</v>
      </c>
      <c r="C112" s="25">
        <f t="shared" si="24"/>
        <v>1310544</v>
      </c>
      <c r="D112" s="25">
        <f t="shared" si="24"/>
        <v>21518936</v>
      </c>
      <c r="E112" s="25">
        <f>ROUNDDOWN(D112/C112*1000,3)</f>
        <v>16419.849999999999</v>
      </c>
      <c r="F112" s="22">
        <f>162+24242</f>
        <v>24404</v>
      </c>
      <c r="G112" s="22">
        <f>22007+868697</f>
        <v>890704</v>
      </c>
      <c r="H112" s="22">
        <f>355251+3502145</f>
        <v>3857396</v>
      </c>
      <c r="I112" s="23">
        <f>ROUNDDOWN(H112/G112*1000,3)</f>
        <v>4330.7269999999999</v>
      </c>
      <c r="J112" s="22">
        <f>3886+130</f>
        <v>4016</v>
      </c>
      <c r="K112" s="22">
        <f>164861+254979</f>
        <v>419840</v>
      </c>
      <c r="L112" s="22">
        <f>12872902+4788638</f>
        <v>17661540</v>
      </c>
      <c r="M112" s="25">
        <f>ROUNDDOWN(L112/K112*1000,3)</f>
        <v>42067.311000000002</v>
      </c>
    </row>
    <row r="113" spans="1:2" ht="20.25" customHeight="1" x14ac:dyDescent="0.15"/>
    <row r="114" spans="1:2" s="27" customFormat="1" ht="20.25" customHeight="1" x14ac:dyDescent="0.15">
      <c r="A114" s="39" t="s">
        <v>54</v>
      </c>
      <c r="B114" s="29"/>
    </row>
    <row r="115" spans="1:2" ht="20.25" customHeight="1" x14ac:dyDescent="0.15"/>
    <row r="116" spans="1:2" ht="20.25" customHeight="1" x14ac:dyDescent="0.15"/>
    <row r="117" spans="1:2" ht="20.25" customHeight="1" x14ac:dyDescent="0.15"/>
    <row r="118" spans="1:2" ht="20.25" customHeight="1" x14ac:dyDescent="0.15"/>
    <row r="119" spans="1:2" ht="20.25" customHeight="1" x14ac:dyDescent="0.15"/>
    <row r="120" spans="1:2" ht="20.25" customHeight="1" x14ac:dyDescent="0.15"/>
    <row r="121" spans="1:2" ht="20.25" customHeight="1" x14ac:dyDescent="0.15"/>
    <row r="122" spans="1:2" ht="20.25" customHeight="1" x14ac:dyDescent="0.15"/>
    <row r="123" spans="1:2" ht="20.25" customHeight="1" x14ac:dyDescent="0.15"/>
    <row r="124" spans="1:2" ht="20.25" customHeight="1" x14ac:dyDescent="0.15"/>
    <row r="125" spans="1:2" ht="20.25" customHeight="1" x14ac:dyDescent="0.15"/>
    <row r="126" spans="1:2" ht="20.25" customHeight="1" x14ac:dyDescent="0.15"/>
    <row r="127" spans="1:2" ht="20.25" customHeight="1" x14ac:dyDescent="0.15"/>
    <row r="128" spans="1:2" ht="20.25" customHeight="1" x14ac:dyDescent="0.15"/>
  </sheetData>
  <mergeCells count="4">
    <mergeCell ref="J4:M4"/>
    <mergeCell ref="F4:I4"/>
    <mergeCell ref="B4:E4"/>
    <mergeCell ref="A4:A5"/>
  </mergeCells>
  <phoneticPr fontId="20"/>
  <pageMargins left="0.74803149606299213" right="0.74803149606299213" top="0.98425196850393704" bottom="0.59055118110236227" header="0.78740157480314965" footer="0.39370078740157483"/>
  <pageSetup paperSize="9" scale="84" fitToHeight="0" orientation="landscape" r:id="rId1"/>
  <headerFooter>
    <oddHeader>&amp;L第８章　建設</oddHeader>
    <oddFooter>&amp;R&amp;P/&amp;N</oddFooter>
  </headerFooter>
  <rowBreaks count="4" manualBreakCount="4">
    <brk id="29" max="12" man="1"/>
    <brk id="53" max="12" man="1"/>
    <brk id="77" max="12" man="1"/>
    <brk id="101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6"/>
  <sheetViews>
    <sheetView zoomScaleNormal="75" workbookViewId="0">
      <selection activeCell="A57" sqref="A57"/>
    </sheetView>
  </sheetViews>
  <sheetFormatPr defaultColWidth="9" defaultRowHeight="20.25" customHeight="1" x14ac:dyDescent="0.15"/>
  <cols>
    <col min="1" max="1" width="18.625" style="7" customWidth="1"/>
    <col min="2" max="2" width="10.625" style="7" customWidth="1"/>
    <col min="3" max="3" width="12.625" style="7" customWidth="1"/>
    <col min="4" max="4" width="15.625" style="7" customWidth="1"/>
    <col min="5" max="6" width="10.625" style="7" customWidth="1"/>
    <col min="7" max="7" width="12.625" style="7" customWidth="1"/>
    <col min="8" max="8" width="15.625" style="7" customWidth="1"/>
    <col min="9" max="10" width="10.625" style="7" customWidth="1"/>
    <col min="11" max="11" width="12.625" style="7" customWidth="1"/>
    <col min="12" max="12" width="15.625" style="7" customWidth="1"/>
    <col min="13" max="13" width="10.625" style="7" customWidth="1"/>
    <col min="14" max="16384" width="9" style="7"/>
  </cols>
  <sheetData>
    <row r="1" spans="1:13" ht="15" customHeight="1" x14ac:dyDescent="0.15"/>
    <row r="2" spans="1:13" ht="20.25" customHeight="1" x14ac:dyDescent="0.15">
      <c r="A2" s="7" t="s">
        <v>8</v>
      </c>
    </row>
    <row r="3" spans="1:13" ht="15" customHeight="1" x14ac:dyDescent="0.15"/>
    <row r="4" spans="1:13" ht="20.25" customHeight="1" x14ac:dyDescent="0.15">
      <c r="A4" s="7" t="s">
        <v>28</v>
      </c>
      <c r="L4" s="7" t="s">
        <v>9</v>
      </c>
    </row>
    <row r="5" spans="1:13" ht="20.25" customHeight="1" x14ac:dyDescent="0.15">
      <c r="A5" s="34" t="s">
        <v>1</v>
      </c>
      <c r="B5" s="31" t="s">
        <v>10</v>
      </c>
      <c r="C5" s="32"/>
      <c r="D5" s="32"/>
      <c r="E5" s="33"/>
      <c r="F5" s="31" t="s">
        <v>11</v>
      </c>
      <c r="G5" s="32"/>
      <c r="H5" s="32"/>
      <c r="I5" s="33"/>
      <c r="J5" s="31" t="s">
        <v>12</v>
      </c>
      <c r="K5" s="32"/>
      <c r="L5" s="32"/>
      <c r="M5" s="33"/>
    </row>
    <row r="6" spans="1:13" ht="27" x14ac:dyDescent="0.15">
      <c r="A6" s="35"/>
      <c r="B6" s="9" t="s">
        <v>13</v>
      </c>
      <c r="C6" s="9" t="s">
        <v>14</v>
      </c>
      <c r="D6" s="9" t="s">
        <v>15</v>
      </c>
      <c r="E6" s="10" t="s">
        <v>29</v>
      </c>
      <c r="F6" s="9" t="s">
        <v>13</v>
      </c>
      <c r="G6" s="9" t="s">
        <v>14</v>
      </c>
      <c r="H6" s="9" t="s">
        <v>15</v>
      </c>
      <c r="I6" s="10" t="s">
        <v>29</v>
      </c>
      <c r="J6" s="9" t="s">
        <v>13</v>
      </c>
      <c r="K6" s="9" t="s">
        <v>14</v>
      </c>
      <c r="L6" s="9" t="s">
        <v>15</v>
      </c>
      <c r="M6" s="10" t="s">
        <v>29</v>
      </c>
    </row>
    <row r="7" spans="1:13" ht="20.25" customHeight="1" x14ac:dyDescent="0.15">
      <c r="A7" s="11" t="s">
        <v>16</v>
      </c>
      <c r="B7" s="12">
        <v>63788</v>
      </c>
      <c r="C7" s="12">
        <v>7210937</v>
      </c>
      <c r="D7" s="12">
        <v>231393611</v>
      </c>
      <c r="E7" s="12">
        <v>32089</v>
      </c>
      <c r="F7" s="12">
        <v>54316</v>
      </c>
      <c r="G7" s="12">
        <v>4651307</v>
      </c>
      <c r="H7" s="12">
        <v>111230422</v>
      </c>
      <c r="I7" s="12">
        <v>23914</v>
      </c>
      <c r="J7" s="12">
        <v>9472</v>
      </c>
      <c r="K7" s="12">
        <v>2559630</v>
      </c>
      <c r="L7" s="12">
        <v>120163189</v>
      </c>
      <c r="M7" s="13">
        <v>46946</v>
      </c>
    </row>
    <row r="8" spans="1:13" ht="20.25" customHeight="1" x14ac:dyDescent="0.15">
      <c r="A8" s="14" t="s">
        <v>3</v>
      </c>
      <c r="B8" s="12">
        <v>37362</v>
      </c>
      <c r="C8" s="12">
        <v>4269664</v>
      </c>
      <c r="D8" s="12">
        <v>123776517</v>
      </c>
      <c r="E8" s="12">
        <v>28990</v>
      </c>
      <c r="F8" s="12">
        <v>35394</v>
      </c>
      <c r="G8" s="12">
        <v>3903924</v>
      </c>
      <c r="H8" s="12">
        <v>103760142</v>
      </c>
      <c r="I8" s="12">
        <v>26578</v>
      </c>
      <c r="J8" s="12">
        <v>1968</v>
      </c>
      <c r="K8" s="12">
        <v>365740</v>
      </c>
      <c r="L8" s="12">
        <v>20016375</v>
      </c>
      <c r="M8" s="12">
        <v>54728</v>
      </c>
    </row>
    <row r="9" spans="1:13" ht="20.25" customHeight="1" x14ac:dyDescent="0.15">
      <c r="A9" s="14" t="s">
        <v>4</v>
      </c>
      <c r="B9" s="12">
        <v>2683</v>
      </c>
      <c r="C9" s="12">
        <v>660808</v>
      </c>
      <c r="D9" s="12">
        <v>40607435</v>
      </c>
      <c r="E9" s="12">
        <v>61451</v>
      </c>
      <c r="F9" s="12">
        <v>1250</v>
      </c>
      <c r="G9" s="12">
        <v>111555</v>
      </c>
      <c r="H9" s="12">
        <v>2925110</v>
      </c>
      <c r="I9" s="12">
        <v>26221</v>
      </c>
      <c r="J9" s="12">
        <v>1433</v>
      </c>
      <c r="K9" s="12">
        <v>549253</v>
      </c>
      <c r="L9" s="12">
        <v>37682325</v>
      </c>
      <c r="M9" s="12">
        <v>68606</v>
      </c>
    </row>
    <row r="10" spans="1:13" ht="20.25" customHeight="1" x14ac:dyDescent="0.15">
      <c r="A10" s="14" t="s">
        <v>5</v>
      </c>
      <c r="B10" s="12">
        <v>3963</v>
      </c>
      <c r="C10" s="12">
        <v>1526303</v>
      </c>
      <c r="D10" s="12">
        <v>48332971</v>
      </c>
      <c r="E10" s="12">
        <v>31667</v>
      </c>
      <c r="F10" s="12">
        <v>1234</v>
      </c>
      <c r="G10" s="12">
        <v>146594</v>
      </c>
      <c r="H10" s="12">
        <v>801925</v>
      </c>
      <c r="I10" s="12">
        <v>5470</v>
      </c>
      <c r="J10" s="12">
        <v>2729</v>
      </c>
      <c r="K10" s="12">
        <v>1379709</v>
      </c>
      <c r="L10" s="12">
        <v>47531046</v>
      </c>
      <c r="M10" s="12">
        <v>34450</v>
      </c>
    </row>
    <row r="11" spans="1:13" ht="20.25" customHeight="1" x14ac:dyDescent="0.15">
      <c r="A11" s="14" t="s">
        <v>6</v>
      </c>
      <c r="B11" s="12">
        <v>19780</v>
      </c>
      <c r="C11" s="12">
        <v>754162</v>
      </c>
      <c r="D11" s="12">
        <v>18676688</v>
      </c>
      <c r="E11" s="12">
        <v>24765</v>
      </c>
      <c r="F11" s="12">
        <v>16438</v>
      </c>
      <c r="G11" s="12">
        <v>489234</v>
      </c>
      <c r="H11" s="12">
        <v>3743245</v>
      </c>
      <c r="I11" s="12">
        <v>7651</v>
      </c>
      <c r="J11" s="12">
        <v>3342</v>
      </c>
      <c r="K11" s="12">
        <v>264928</v>
      </c>
      <c r="L11" s="12">
        <v>14933443</v>
      </c>
      <c r="M11" s="12">
        <v>56368</v>
      </c>
    </row>
    <row r="12" spans="1:13" ht="20.25" customHeight="1" x14ac:dyDescent="0.15">
      <c r="A12" s="14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</row>
    <row r="13" spans="1:13" ht="20.25" customHeight="1" x14ac:dyDescent="0.15">
      <c r="A13" s="11" t="s">
        <v>17</v>
      </c>
      <c r="B13" s="12">
        <f>SUM(B14:B17)</f>
        <v>63803</v>
      </c>
      <c r="C13" s="12">
        <f>SUM(C14:C17)</f>
        <v>7274448</v>
      </c>
      <c r="D13" s="12">
        <f>SUM(D14:D17)</f>
        <v>238688461</v>
      </c>
      <c r="E13" s="12">
        <v>32812</v>
      </c>
      <c r="F13" s="12">
        <f>SUM(F14:F17)</f>
        <v>54292</v>
      </c>
      <c r="G13" s="12">
        <v>4679980</v>
      </c>
      <c r="H13" s="12">
        <f>SUM(H14:H17)</f>
        <v>115729552</v>
      </c>
      <c r="I13" s="12">
        <v>24729</v>
      </c>
      <c r="J13" s="12">
        <f>SUM(J14:J17)</f>
        <v>9511</v>
      </c>
      <c r="K13" s="12">
        <f>SUM(K14:K17)</f>
        <v>2594468</v>
      </c>
      <c r="L13" s="12">
        <f>SUM(L14:L17)</f>
        <v>122958909</v>
      </c>
      <c r="M13" s="12">
        <v>47393</v>
      </c>
    </row>
    <row r="14" spans="1:13" ht="20.25" customHeight="1" x14ac:dyDescent="0.15">
      <c r="A14" s="14" t="s">
        <v>3</v>
      </c>
      <c r="B14" s="12">
        <v>37477</v>
      </c>
      <c r="C14" s="12">
        <v>4316598</v>
      </c>
      <c r="D14" s="12">
        <v>129221186</v>
      </c>
      <c r="E14" s="12">
        <v>29936</v>
      </c>
      <c r="F14" s="12">
        <v>35440</v>
      </c>
      <c r="G14" s="12">
        <v>3938038</v>
      </c>
      <c r="H14" s="12">
        <v>108059301</v>
      </c>
      <c r="I14" s="12">
        <v>27440</v>
      </c>
      <c r="J14" s="12">
        <v>2037</v>
      </c>
      <c r="K14" s="12">
        <v>378560</v>
      </c>
      <c r="L14" s="12">
        <v>21161885</v>
      </c>
      <c r="M14" s="12">
        <v>55901</v>
      </c>
    </row>
    <row r="15" spans="1:13" ht="20.25" customHeight="1" x14ac:dyDescent="0.15">
      <c r="A15" s="14" t="s">
        <v>4</v>
      </c>
      <c r="B15" s="12">
        <v>2698</v>
      </c>
      <c r="C15" s="12">
        <v>669737</v>
      </c>
      <c r="D15" s="12">
        <v>41625404</v>
      </c>
      <c r="E15" s="12">
        <v>62152</v>
      </c>
      <c r="F15" s="12">
        <v>1256</v>
      </c>
      <c r="G15" s="12">
        <v>111662</v>
      </c>
      <c r="H15" s="12">
        <v>2999138</v>
      </c>
      <c r="I15" s="12">
        <v>26859</v>
      </c>
      <c r="J15" s="12">
        <v>1442</v>
      </c>
      <c r="K15" s="12">
        <v>558075</v>
      </c>
      <c r="L15" s="12">
        <v>38626266</v>
      </c>
      <c r="M15" s="12">
        <v>69213</v>
      </c>
    </row>
    <row r="16" spans="1:13" ht="20.25" customHeight="1" x14ac:dyDescent="0.15">
      <c r="A16" s="14" t="s">
        <v>5</v>
      </c>
      <c r="B16" s="12">
        <v>3942</v>
      </c>
      <c r="C16" s="12">
        <v>1538724</v>
      </c>
      <c r="D16" s="12">
        <v>49043893</v>
      </c>
      <c r="E16" s="12">
        <v>31873</v>
      </c>
      <c r="F16" s="12">
        <v>1211</v>
      </c>
      <c r="G16" s="12">
        <v>143976</v>
      </c>
      <c r="H16" s="12">
        <v>797318</v>
      </c>
      <c r="I16" s="12">
        <v>5538</v>
      </c>
      <c r="J16" s="12">
        <v>2731</v>
      </c>
      <c r="K16" s="12">
        <v>1394748</v>
      </c>
      <c r="L16" s="12">
        <v>48246575</v>
      </c>
      <c r="M16" s="12">
        <v>34592</v>
      </c>
    </row>
    <row r="17" spans="1:13" ht="20.25" customHeight="1" x14ac:dyDescent="0.15">
      <c r="A17" s="14" t="s">
        <v>6</v>
      </c>
      <c r="B17" s="12">
        <v>19686</v>
      </c>
      <c r="C17" s="12">
        <v>749389</v>
      </c>
      <c r="D17" s="12">
        <v>18797978</v>
      </c>
      <c r="E17" s="12">
        <v>25084</v>
      </c>
      <c r="F17" s="12">
        <v>16385</v>
      </c>
      <c r="G17" s="12">
        <v>486304</v>
      </c>
      <c r="H17" s="12">
        <v>3873795</v>
      </c>
      <c r="I17" s="12">
        <v>7966</v>
      </c>
      <c r="J17" s="12">
        <v>3301</v>
      </c>
      <c r="K17" s="12">
        <v>263085</v>
      </c>
      <c r="L17" s="12">
        <v>14924183</v>
      </c>
      <c r="M17" s="12">
        <v>56728</v>
      </c>
    </row>
    <row r="18" spans="1:13" ht="20.25" customHeight="1" x14ac:dyDescent="0.15">
      <c r="A18" s="14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</row>
    <row r="19" spans="1:13" ht="20.25" customHeight="1" x14ac:dyDescent="0.15">
      <c r="A19" s="11" t="s">
        <v>18</v>
      </c>
      <c r="B19" s="12">
        <f>SUM(B20:B23)</f>
        <v>63862</v>
      </c>
      <c r="C19" s="12">
        <f>SUM(C20:C23)</f>
        <v>7337402</v>
      </c>
      <c r="D19" s="12">
        <f>SUM(D20:D23)</f>
        <v>218317449</v>
      </c>
      <c r="E19" s="12">
        <v>29754</v>
      </c>
      <c r="F19" s="12">
        <f>SUM(F20:F23)</f>
        <v>54320</v>
      </c>
      <c r="G19" s="12">
        <f>SUM(G20:G23)</f>
        <v>4714512</v>
      </c>
      <c r="H19" s="12">
        <f>SUM(H20:H23)</f>
        <v>102907066</v>
      </c>
      <c r="I19" s="12">
        <v>21828</v>
      </c>
      <c r="J19" s="12">
        <f>SUM(J20:J23)</f>
        <v>9542</v>
      </c>
      <c r="K19" s="12">
        <f>SUM(K20:K23)</f>
        <v>2622890</v>
      </c>
      <c r="L19" s="12">
        <f>SUM(L20:L23)</f>
        <v>115410383</v>
      </c>
      <c r="M19" s="12">
        <v>44001</v>
      </c>
    </row>
    <row r="20" spans="1:13" ht="20.25" customHeight="1" x14ac:dyDescent="0.15">
      <c r="A20" s="14" t="s">
        <v>3</v>
      </c>
      <c r="B20" s="12">
        <v>37625</v>
      </c>
      <c r="C20" s="12">
        <v>4368278</v>
      </c>
      <c r="D20" s="12">
        <v>116415151</v>
      </c>
      <c r="E20" s="12">
        <v>26650</v>
      </c>
      <c r="F20" s="12">
        <v>35537</v>
      </c>
      <c r="G20" s="12">
        <v>3973313</v>
      </c>
      <c r="H20" s="12">
        <v>96076397</v>
      </c>
      <c r="I20" s="12">
        <v>24180</v>
      </c>
      <c r="J20" s="12">
        <v>2088</v>
      </c>
      <c r="K20" s="12">
        <v>394965</v>
      </c>
      <c r="L20" s="12">
        <v>20338754</v>
      </c>
      <c r="M20" s="12">
        <v>51495</v>
      </c>
    </row>
    <row r="21" spans="1:13" ht="20.25" customHeight="1" x14ac:dyDescent="0.15">
      <c r="A21" s="14" t="s">
        <v>4</v>
      </c>
      <c r="B21" s="12">
        <v>2721</v>
      </c>
      <c r="C21" s="12">
        <v>674008</v>
      </c>
      <c r="D21" s="12">
        <v>39058795</v>
      </c>
      <c r="E21" s="12">
        <v>57950</v>
      </c>
      <c r="F21" s="12">
        <v>1276</v>
      </c>
      <c r="G21" s="12">
        <v>113918</v>
      </c>
      <c r="H21" s="12">
        <v>2682730</v>
      </c>
      <c r="I21" s="12">
        <v>23550</v>
      </c>
      <c r="J21" s="12">
        <v>1445</v>
      </c>
      <c r="K21" s="12">
        <v>560090</v>
      </c>
      <c r="L21" s="12">
        <v>36376065</v>
      </c>
      <c r="M21" s="12">
        <v>64947</v>
      </c>
    </row>
    <row r="22" spans="1:13" ht="20.25" customHeight="1" x14ac:dyDescent="0.15">
      <c r="A22" s="14" t="s">
        <v>5</v>
      </c>
      <c r="B22" s="12">
        <v>3916</v>
      </c>
      <c r="C22" s="12">
        <v>1540185</v>
      </c>
      <c r="D22" s="12">
        <v>44351840</v>
      </c>
      <c r="E22" s="12">
        <v>28796</v>
      </c>
      <c r="F22" s="12">
        <v>1195</v>
      </c>
      <c r="G22" s="12">
        <v>142997</v>
      </c>
      <c r="H22" s="12">
        <v>693491</v>
      </c>
      <c r="I22" s="12">
        <v>4850</v>
      </c>
      <c r="J22" s="12">
        <v>2721</v>
      </c>
      <c r="K22" s="12">
        <v>1397188</v>
      </c>
      <c r="L22" s="12">
        <v>43658349</v>
      </c>
      <c r="M22" s="12">
        <v>31247</v>
      </c>
    </row>
    <row r="23" spans="1:13" ht="20.25" customHeight="1" x14ac:dyDescent="0.15">
      <c r="A23" s="14" t="s">
        <v>6</v>
      </c>
      <c r="B23" s="12">
        <v>19600</v>
      </c>
      <c r="C23" s="12">
        <v>754931</v>
      </c>
      <c r="D23" s="12">
        <v>18491663</v>
      </c>
      <c r="E23" s="12">
        <v>24495</v>
      </c>
      <c r="F23" s="12">
        <v>16312</v>
      </c>
      <c r="G23" s="12">
        <v>484284</v>
      </c>
      <c r="H23" s="12">
        <v>3454448</v>
      </c>
      <c r="I23" s="12">
        <v>7133</v>
      </c>
      <c r="J23" s="12">
        <v>3288</v>
      </c>
      <c r="K23" s="12">
        <v>270647</v>
      </c>
      <c r="L23" s="12">
        <v>15037215</v>
      </c>
      <c r="M23" s="12">
        <v>55560</v>
      </c>
    </row>
    <row r="24" spans="1:13" ht="20.25" customHeight="1" x14ac:dyDescent="0.15">
      <c r="A24" s="14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1:13" ht="20.25" customHeight="1" x14ac:dyDescent="0.15">
      <c r="A25" s="11" t="s">
        <v>19</v>
      </c>
      <c r="B25" s="12">
        <v>71368</v>
      </c>
      <c r="C25" s="12">
        <f>SUM(C26:C29)</f>
        <v>7445783</v>
      </c>
      <c r="D25" s="12">
        <f>SUM(D26:D29)</f>
        <v>231930926</v>
      </c>
      <c r="E25" s="12">
        <v>31149</v>
      </c>
      <c r="F25" s="12">
        <f>SUM(F26:F29)</f>
        <v>61334</v>
      </c>
      <c r="G25" s="12">
        <f>SUM(G26:G29)</f>
        <v>4768195</v>
      </c>
      <c r="H25" s="12">
        <f>SUM(H26:H29)</f>
        <v>110524606</v>
      </c>
      <c r="I25" s="12">
        <v>23180</v>
      </c>
      <c r="J25" s="12">
        <f>SUM(J26:J29)</f>
        <v>10112</v>
      </c>
      <c r="K25" s="12">
        <f>SUM(K26:K29)</f>
        <v>2677588</v>
      </c>
      <c r="L25" s="12">
        <f>SUM(L26:L29)</f>
        <v>121406320</v>
      </c>
      <c r="M25" s="12">
        <v>45342</v>
      </c>
    </row>
    <row r="26" spans="1:13" ht="20.25" customHeight="1" x14ac:dyDescent="0.15">
      <c r="A26" s="14" t="s">
        <v>3</v>
      </c>
      <c r="B26" s="12">
        <v>44211</v>
      </c>
      <c r="C26" s="12">
        <v>4455553</v>
      </c>
      <c r="D26" s="12">
        <v>126347739</v>
      </c>
      <c r="E26" s="12">
        <v>28357</v>
      </c>
      <c r="F26" s="12">
        <v>41930</v>
      </c>
      <c r="G26" s="12">
        <v>4034755</v>
      </c>
      <c r="H26" s="12">
        <v>103200001</v>
      </c>
      <c r="I26" s="12">
        <v>25578</v>
      </c>
      <c r="J26" s="12">
        <v>2281</v>
      </c>
      <c r="K26" s="12">
        <v>420798</v>
      </c>
      <c r="L26" s="12">
        <v>23147738</v>
      </c>
      <c r="M26" s="12">
        <v>55009</v>
      </c>
    </row>
    <row r="27" spans="1:13" ht="20.25" customHeight="1" x14ac:dyDescent="0.15">
      <c r="A27" s="14" t="s">
        <v>4</v>
      </c>
      <c r="B27" s="12">
        <v>2922</v>
      </c>
      <c r="C27" s="12">
        <v>691677</v>
      </c>
      <c r="D27" s="12">
        <v>40840372</v>
      </c>
      <c r="E27" s="12">
        <v>59045</v>
      </c>
      <c r="F27" s="12">
        <v>1397</v>
      </c>
      <c r="G27" s="12">
        <v>115002</v>
      </c>
      <c r="H27" s="12">
        <v>2850977</v>
      </c>
      <c r="I27" s="12">
        <v>24791</v>
      </c>
      <c r="J27" s="12">
        <v>1525</v>
      </c>
      <c r="K27" s="12">
        <v>576675</v>
      </c>
      <c r="L27" s="12">
        <v>37989395</v>
      </c>
      <c r="M27" s="12">
        <v>65877</v>
      </c>
    </row>
    <row r="28" spans="1:13" ht="20.25" customHeight="1" x14ac:dyDescent="0.15">
      <c r="A28" s="14" t="s">
        <v>5</v>
      </c>
      <c r="B28" s="12">
        <v>4391</v>
      </c>
      <c r="C28" s="12">
        <v>1532542</v>
      </c>
      <c r="D28" s="12">
        <v>45211051</v>
      </c>
      <c r="E28" s="12">
        <v>29501</v>
      </c>
      <c r="F28" s="12">
        <v>1191</v>
      </c>
      <c r="G28" s="12">
        <v>136925</v>
      </c>
      <c r="H28" s="12">
        <v>733445</v>
      </c>
      <c r="I28" s="12">
        <v>5357</v>
      </c>
      <c r="J28" s="12">
        <v>3200</v>
      </c>
      <c r="K28" s="12">
        <v>1395617</v>
      </c>
      <c r="L28" s="12">
        <v>44477606</v>
      </c>
      <c r="M28" s="12">
        <v>31869</v>
      </c>
    </row>
    <row r="29" spans="1:13" ht="20.25" customHeight="1" x14ac:dyDescent="0.15">
      <c r="A29" s="14" t="s">
        <v>6</v>
      </c>
      <c r="B29" s="12">
        <v>19922</v>
      </c>
      <c r="C29" s="12">
        <v>766011</v>
      </c>
      <c r="D29" s="12">
        <v>19531764</v>
      </c>
      <c r="E29" s="12">
        <v>25498</v>
      </c>
      <c r="F29" s="12">
        <v>16816</v>
      </c>
      <c r="G29" s="12">
        <v>481513</v>
      </c>
      <c r="H29" s="12">
        <v>3740183</v>
      </c>
      <c r="I29" s="12">
        <v>7768</v>
      </c>
      <c r="J29" s="12">
        <v>3106</v>
      </c>
      <c r="K29" s="12">
        <v>284498</v>
      </c>
      <c r="L29" s="12">
        <v>15791581</v>
      </c>
      <c r="M29" s="12">
        <v>55507</v>
      </c>
    </row>
    <row r="30" spans="1:13" ht="20.25" customHeight="1" x14ac:dyDescent="0.15">
      <c r="A30" s="14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</row>
    <row r="31" spans="1:13" ht="20.25" customHeight="1" x14ac:dyDescent="0.15">
      <c r="A31" s="11" t="s">
        <v>30</v>
      </c>
      <c r="B31" s="12">
        <v>71446</v>
      </c>
      <c r="C31" s="12">
        <f>SUM(C32:C35)</f>
        <v>7476824</v>
      </c>
      <c r="D31" s="12">
        <f>SUM(D32:D35)</f>
        <v>206185853</v>
      </c>
      <c r="E31" s="12">
        <f>ROUND(D31*1000/C31,0)</f>
        <v>27577</v>
      </c>
      <c r="F31" s="12">
        <f>SUM(F32:F35)</f>
        <v>61366</v>
      </c>
      <c r="G31" s="12">
        <f>SUM(G32:G35)</f>
        <v>4787353</v>
      </c>
      <c r="H31" s="12">
        <f>SUM(H32:H35)</f>
        <v>96986033</v>
      </c>
      <c r="I31" s="12">
        <f>ROUND(H31*1000/G31,0)</f>
        <v>20259</v>
      </c>
      <c r="J31" s="12">
        <f>SUM(J32:J35)</f>
        <v>10113</v>
      </c>
      <c r="K31" s="12">
        <f>SUM(K32:K35)</f>
        <v>2689471</v>
      </c>
      <c r="L31" s="12">
        <f>SUM(L32:L35)</f>
        <v>109199820</v>
      </c>
      <c r="M31" s="12">
        <f>ROUND(L31*1000/K31,0)</f>
        <v>40603</v>
      </c>
    </row>
    <row r="32" spans="1:13" ht="20.25" customHeight="1" x14ac:dyDescent="0.15">
      <c r="A32" s="14" t="s">
        <v>3</v>
      </c>
      <c r="B32" s="12">
        <f t="shared" ref="B32:D34" si="0">SUM(F32+J32)</f>
        <v>44375</v>
      </c>
      <c r="C32" s="12">
        <f t="shared" si="0"/>
        <v>4488925</v>
      </c>
      <c r="D32" s="12">
        <f t="shared" si="0"/>
        <v>111553141</v>
      </c>
      <c r="E32" s="12">
        <f>ROUND(D32*1000/C32,0)</f>
        <v>24851</v>
      </c>
      <c r="F32" s="12">
        <v>42043</v>
      </c>
      <c r="G32" s="12">
        <v>4059619</v>
      </c>
      <c r="H32" s="12">
        <v>90593918</v>
      </c>
      <c r="I32" s="12">
        <f>ROUND(H32*1000/G32,0)</f>
        <v>22316</v>
      </c>
      <c r="J32" s="12">
        <v>2332</v>
      </c>
      <c r="K32" s="12">
        <v>429306</v>
      </c>
      <c r="L32" s="12">
        <v>20959223</v>
      </c>
      <c r="M32" s="12">
        <f>ROUND(L32*1000/K32,0)</f>
        <v>48821</v>
      </c>
    </row>
    <row r="33" spans="1:13" ht="20.25" customHeight="1" x14ac:dyDescent="0.15">
      <c r="A33" s="14" t="s">
        <v>4</v>
      </c>
      <c r="B33" s="12">
        <f t="shared" si="0"/>
        <v>2931</v>
      </c>
      <c r="C33" s="12">
        <f t="shared" si="0"/>
        <v>692191</v>
      </c>
      <c r="D33" s="12">
        <f t="shared" si="0"/>
        <v>36862458</v>
      </c>
      <c r="E33" s="12">
        <f>ROUND(D33*1000/C33,0)</f>
        <v>53255</v>
      </c>
      <c r="F33" s="12">
        <v>1399</v>
      </c>
      <c r="G33" s="12">
        <v>115955</v>
      </c>
      <c r="H33" s="12">
        <v>2493626</v>
      </c>
      <c r="I33" s="12">
        <f>ROUND(H33*1000/G33,0)</f>
        <v>21505</v>
      </c>
      <c r="J33" s="12">
        <v>1532</v>
      </c>
      <c r="K33" s="12">
        <v>576236</v>
      </c>
      <c r="L33" s="12">
        <v>34368832</v>
      </c>
      <c r="M33" s="12">
        <f>ROUND(L33*1000/K33,0)</f>
        <v>59644</v>
      </c>
    </row>
    <row r="34" spans="1:13" ht="20.25" customHeight="1" x14ac:dyDescent="0.15">
      <c r="A34" s="14" t="s">
        <v>5</v>
      </c>
      <c r="B34" s="12">
        <f t="shared" si="0"/>
        <v>4343</v>
      </c>
      <c r="C34" s="12">
        <f t="shared" si="0"/>
        <v>1532637</v>
      </c>
      <c r="D34" s="12">
        <f t="shared" si="0"/>
        <v>40067778</v>
      </c>
      <c r="E34" s="12">
        <f>ROUND(D34*1000/C34,0)</f>
        <v>26143</v>
      </c>
      <c r="F34" s="12">
        <v>1164</v>
      </c>
      <c r="G34" s="12">
        <v>133504</v>
      </c>
      <c r="H34" s="12">
        <v>636444</v>
      </c>
      <c r="I34" s="12">
        <f>ROUND(H34*1000/G34,0)</f>
        <v>4767</v>
      </c>
      <c r="J34" s="12">
        <v>3179</v>
      </c>
      <c r="K34" s="12">
        <v>1399133</v>
      </c>
      <c r="L34" s="12">
        <v>39431334</v>
      </c>
      <c r="M34" s="12">
        <f>ROUND(L34*1000/K34,0)</f>
        <v>28183</v>
      </c>
    </row>
    <row r="35" spans="1:13" ht="20.25" customHeight="1" x14ac:dyDescent="0.15">
      <c r="A35" s="14" t="s">
        <v>6</v>
      </c>
      <c r="B35" s="12">
        <v>19830</v>
      </c>
      <c r="C35" s="12">
        <v>763071</v>
      </c>
      <c r="D35" s="12">
        <v>17702476</v>
      </c>
      <c r="E35" s="12">
        <f>ROUND(D35*1000/C35,0)</f>
        <v>23199</v>
      </c>
      <c r="F35" s="12">
        <v>16760</v>
      </c>
      <c r="G35" s="12">
        <v>478275</v>
      </c>
      <c r="H35" s="12">
        <v>3262045</v>
      </c>
      <c r="I35" s="12">
        <f>ROUND(H35*1000/G35,0)</f>
        <v>6820</v>
      </c>
      <c r="J35" s="12">
        <v>3070</v>
      </c>
      <c r="K35" s="12">
        <v>284796</v>
      </c>
      <c r="L35" s="12">
        <v>14440431</v>
      </c>
      <c r="M35" s="12">
        <f>ROUND(L35*1000/K35,0)</f>
        <v>50704</v>
      </c>
    </row>
    <row r="36" spans="1:13" s="15" customFormat="1" ht="20.25" customHeight="1" x14ac:dyDescent="0.15">
      <c r="A36" s="14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</row>
    <row r="37" spans="1:13" ht="20.25" customHeight="1" x14ac:dyDescent="0.15">
      <c r="A37" s="11" t="s">
        <v>31</v>
      </c>
      <c r="B37" s="12">
        <v>71479</v>
      </c>
      <c r="C37" s="12">
        <f t="shared" ref="C37:D41" si="1">G37+K37</f>
        <v>7535263</v>
      </c>
      <c r="D37" s="12">
        <f t="shared" si="1"/>
        <v>212197613</v>
      </c>
      <c r="E37" s="12">
        <f>ROUND(D37*1000/C37,0)</f>
        <v>28161</v>
      </c>
      <c r="F37" s="12">
        <v>61441</v>
      </c>
      <c r="G37" s="12">
        <v>4804937</v>
      </c>
      <c r="H37" s="12">
        <v>99465649</v>
      </c>
      <c r="I37" s="12">
        <f>ROUND(H37*1000/G37,0)</f>
        <v>20701</v>
      </c>
      <c r="J37" s="12">
        <v>10163</v>
      </c>
      <c r="K37" s="12">
        <v>2730326</v>
      </c>
      <c r="L37" s="12">
        <v>112731964</v>
      </c>
      <c r="M37" s="12">
        <f>ROUND(L37*1000/K37,0)</f>
        <v>41289</v>
      </c>
    </row>
    <row r="38" spans="1:13" ht="20.25" customHeight="1" x14ac:dyDescent="0.15">
      <c r="A38" s="14" t="s">
        <v>3</v>
      </c>
      <c r="B38" s="12">
        <f>F38+J38</f>
        <v>44557</v>
      </c>
      <c r="C38" s="12">
        <f t="shared" si="1"/>
        <v>4522901</v>
      </c>
      <c r="D38" s="12">
        <f t="shared" si="1"/>
        <v>114631818</v>
      </c>
      <c r="E38" s="12">
        <f>ROUND(D38*1000/C38,0)</f>
        <v>25345</v>
      </c>
      <c r="F38" s="12">
        <v>42173</v>
      </c>
      <c r="G38" s="12">
        <v>4084365</v>
      </c>
      <c r="H38" s="12">
        <v>92958952</v>
      </c>
      <c r="I38" s="12">
        <f>ROUND(H38*1000/G38,0)</f>
        <v>22760</v>
      </c>
      <c r="J38" s="12">
        <v>2384</v>
      </c>
      <c r="K38" s="12">
        <v>438536</v>
      </c>
      <c r="L38" s="12">
        <v>21672866</v>
      </c>
      <c r="M38" s="12">
        <f>ROUND(L38*1000/K38,0)</f>
        <v>49421</v>
      </c>
    </row>
    <row r="39" spans="1:13" ht="20.25" customHeight="1" x14ac:dyDescent="0.15">
      <c r="A39" s="14" t="s">
        <v>4</v>
      </c>
      <c r="B39" s="12">
        <f>F39+J39</f>
        <v>2950</v>
      </c>
      <c r="C39" s="12">
        <f t="shared" si="1"/>
        <v>710043</v>
      </c>
      <c r="D39" s="12">
        <f t="shared" si="1"/>
        <v>38276361</v>
      </c>
      <c r="E39" s="12">
        <f>ROUND(D39*1000/C39,0)</f>
        <v>53907</v>
      </c>
      <c r="F39" s="12">
        <v>1402</v>
      </c>
      <c r="G39" s="12">
        <v>115762</v>
      </c>
      <c r="H39" s="12">
        <v>2510217</v>
      </c>
      <c r="I39" s="12">
        <f>ROUND(H39*1000/G39,0)</f>
        <v>21684</v>
      </c>
      <c r="J39" s="12">
        <v>1548</v>
      </c>
      <c r="K39" s="12">
        <v>594281</v>
      </c>
      <c r="L39" s="12">
        <v>35766144</v>
      </c>
      <c r="M39" s="12">
        <f>ROUND(L39*1000/K39,0)</f>
        <v>60184</v>
      </c>
    </row>
    <row r="40" spans="1:13" ht="20.25" customHeight="1" x14ac:dyDescent="0.15">
      <c r="A40" s="14" t="s">
        <v>5</v>
      </c>
      <c r="B40" s="12">
        <f>F40+J40</f>
        <v>4306</v>
      </c>
      <c r="C40" s="12">
        <f t="shared" si="1"/>
        <v>1540139</v>
      </c>
      <c r="D40" s="12">
        <f t="shared" si="1"/>
        <v>40856651</v>
      </c>
      <c r="E40" s="12">
        <f>ROUND(D40*1000/C40,0)</f>
        <v>26528</v>
      </c>
      <c r="F40" s="12">
        <v>1144</v>
      </c>
      <c r="G40" s="12">
        <v>130206</v>
      </c>
      <c r="H40" s="12">
        <v>643634</v>
      </c>
      <c r="I40" s="12">
        <f>ROUND(H40*1000/G40,0)</f>
        <v>4943</v>
      </c>
      <c r="J40" s="12">
        <v>3162</v>
      </c>
      <c r="K40" s="12">
        <v>1409933</v>
      </c>
      <c r="L40" s="12">
        <v>40213017</v>
      </c>
      <c r="M40" s="12">
        <f>ROUND(L40*1000/K40,0)</f>
        <v>28521</v>
      </c>
    </row>
    <row r="41" spans="1:13" ht="20.25" customHeight="1" x14ac:dyDescent="0.15">
      <c r="A41" s="14" t="s">
        <v>6</v>
      </c>
      <c r="B41" s="12">
        <f>F41+J41</f>
        <v>19791</v>
      </c>
      <c r="C41" s="12">
        <f t="shared" si="1"/>
        <v>762180</v>
      </c>
      <c r="D41" s="12">
        <f t="shared" si="1"/>
        <v>18432783</v>
      </c>
      <c r="E41" s="12">
        <f>ROUND(D41*1000/C41,0)</f>
        <v>24184</v>
      </c>
      <c r="F41" s="12">
        <f>F37-SUM(F38:F40)</f>
        <v>16722</v>
      </c>
      <c r="G41" s="12">
        <f>G37-SUM(G38:G40)</f>
        <v>474604</v>
      </c>
      <c r="H41" s="12">
        <f>H37-SUM(H38:H40)</f>
        <v>3352846</v>
      </c>
      <c r="I41" s="12">
        <f>ROUND(H41*1000/G41,0)</f>
        <v>7065</v>
      </c>
      <c r="J41" s="12">
        <f>J37-SUM(J38:J40)</f>
        <v>3069</v>
      </c>
      <c r="K41" s="12">
        <f>K37-SUM(K38:K40)</f>
        <v>287576</v>
      </c>
      <c r="L41" s="12">
        <f>L37-SUM(L38:L40)</f>
        <v>15079937</v>
      </c>
      <c r="M41" s="12">
        <f>ROUND(L41*1000/K41,0)</f>
        <v>52438</v>
      </c>
    </row>
    <row r="42" spans="1:13" ht="20.25" customHeight="1" x14ac:dyDescent="0.15">
      <c r="A42" s="14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</row>
    <row r="43" spans="1:13" ht="20.25" customHeight="1" x14ac:dyDescent="0.15">
      <c r="A43" s="11" t="s">
        <v>32</v>
      </c>
      <c r="B43" s="12">
        <f>SUM(F43+J43)</f>
        <v>71604</v>
      </c>
      <c r="C43" s="12">
        <f>SUM(C44:C47)</f>
        <v>7535263</v>
      </c>
      <c r="D43" s="12">
        <f>SUM(D44:D47)</f>
        <v>212197613</v>
      </c>
      <c r="E43" s="12">
        <f>ROUND(D43*1000/C43,0)</f>
        <v>28161</v>
      </c>
      <c r="F43" s="12">
        <f>SUM(F44:F47)</f>
        <v>61441</v>
      </c>
      <c r="G43" s="12">
        <f>SUM(G44:G47)</f>
        <v>4804937</v>
      </c>
      <c r="H43" s="12">
        <f>SUM(H44:H47)</f>
        <v>99465649</v>
      </c>
      <c r="I43" s="12">
        <f>ROUND(H43*1000/G43,0)</f>
        <v>20701</v>
      </c>
      <c r="J43" s="12">
        <f>SUM(J44:J47)</f>
        <v>10163</v>
      </c>
      <c r="K43" s="12">
        <f>SUM(K44:K47)</f>
        <v>2730326</v>
      </c>
      <c r="L43" s="12">
        <f>SUM(L44:L47)</f>
        <v>112731964</v>
      </c>
      <c r="M43" s="12">
        <f>ROUND(L43*1000/K43,0)</f>
        <v>41289</v>
      </c>
    </row>
    <row r="44" spans="1:13" ht="20.25" customHeight="1" x14ac:dyDescent="0.15">
      <c r="A44" s="14" t="s">
        <v>3</v>
      </c>
      <c r="B44" s="12">
        <f>SUM(F44+J44)</f>
        <v>44557</v>
      </c>
      <c r="C44" s="12">
        <v>4522901</v>
      </c>
      <c r="D44" s="12">
        <v>114631818</v>
      </c>
      <c r="E44" s="12">
        <f>ROUND(D44*1000/C44,0)</f>
        <v>25345</v>
      </c>
      <c r="F44" s="12">
        <v>42173</v>
      </c>
      <c r="G44" s="12">
        <v>4084365</v>
      </c>
      <c r="H44" s="12">
        <v>92958952</v>
      </c>
      <c r="I44" s="12">
        <f>ROUND(H44*1000/G44,0)</f>
        <v>22760</v>
      </c>
      <c r="J44" s="12">
        <v>2384</v>
      </c>
      <c r="K44" s="12">
        <v>438536</v>
      </c>
      <c r="L44" s="12">
        <v>21672866</v>
      </c>
      <c r="M44" s="12">
        <f>ROUND(L44*1000/K44,0)</f>
        <v>49421</v>
      </c>
    </row>
    <row r="45" spans="1:13" ht="20.25" customHeight="1" x14ac:dyDescent="0.15">
      <c r="A45" s="14" t="s">
        <v>4</v>
      </c>
      <c r="B45" s="12">
        <f>SUM(F45+J45)</f>
        <v>2950</v>
      </c>
      <c r="C45" s="12">
        <v>710043</v>
      </c>
      <c r="D45" s="12">
        <v>38276361</v>
      </c>
      <c r="E45" s="12">
        <f>ROUND(D45*1000/C45,0)</f>
        <v>53907</v>
      </c>
      <c r="F45" s="12">
        <v>1402</v>
      </c>
      <c r="G45" s="12">
        <v>115762</v>
      </c>
      <c r="H45" s="12">
        <v>2510217</v>
      </c>
      <c r="I45" s="12">
        <f>ROUND(H45*1000/G45,0)</f>
        <v>21684</v>
      </c>
      <c r="J45" s="12">
        <v>1548</v>
      </c>
      <c r="K45" s="12">
        <v>594281</v>
      </c>
      <c r="L45" s="12">
        <v>35766144</v>
      </c>
      <c r="M45" s="12">
        <f>ROUND(L45*1000/K45,0)</f>
        <v>60184</v>
      </c>
    </row>
    <row r="46" spans="1:13" ht="20.25" customHeight="1" x14ac:dyDescent="0.15">
      <c r="A46" s="14" t="s">
        <v>5</v>
      </c>
      <c r="B46" s="12">
        <f>SUM(F46+J46)</f>
        <v>4306</v>
      </c>
      <c r="C46" s="12">
        <v>1540139</v>
      </c>
      <c r="D46" s="12">
        <v>40856651</v>
      </c>
      <c r="E46" s="12">
        <f>ROUND(D46*1000/C46,0)</f>
        <v>26528</v>
      </c>
      <c r="F46" s="12">
        <v>1144</v>
      </c>
      <c r="G46" s="12">
        <v>130206</v>
      </c>
      <c r="H46" s="12">
        <v>643634</v>
      </c>
      <c r="I46" s="12">
        <f>ROUND(H46*1000/G46,0)</f>
        <v>4943</v>
      </c>
      <c r="J46" s="12">
        <v>3162</v>
      </c>
      <c r="K46" s="12">
        <v>1409933</v>
      </c>
      <c r="L46" s="12">
        <v>40213017</v>
      </c>
      <c r="M46" s="12">
        <f>ROUND(L46*1000/K46,0)</f>
        <v>28521</v>
      </c>
    </row>
    <row r="47" spans="1:13" ht="20.25" customHeight="1" x14ac:dyDescent="0.15">
      <c r="A47" s="14" t="s">
        <v>6</v>
      </c>
      <c r="B47" s="12">
        <f>SUM(F47+J47)</f>
        <v>19791</v>
      </c>
      <c r="C47" s="12">
        <v>762180</v>
      </c>
      <c r="D47" s="12">
        <v>18432783</v>
      </c>
      <c r="E47" s="12">
        <f>ROUND(D47*1000/C47,0)</f>
        <v>24184</v>
      </c>
      <c r="F47" s="12">
        <v>16722</v>
      </c>
      <c r="G47" s="12">
        <v>474604</v>
      </c>
      <c r="H47" s="12">
        <v>3352846</v>
      </c>
      <c r="I47" s="12">
        <f>ROUND(H47*1000/G47,0)</f>
        <v>7065</v>
      </c>
      <c r="J47" s="12">
        <v>3069</v>
      </c>
      <c r="K47" s="12">
        <v>287576</v>
      </c>
      <c r="L47" s="12">
        <v>15079937</v>
      </c>
      <c r="M47" s="12">
        <f>ROUND(L47*1000/K47,0)</f>
        <v>52438</v>
      </c>
    </row>
    <row r="48" spans="1:13" ht="20.25" customHeight="1" x14ac:dyDescent="0.15">
      <c r="A48" s="14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</row>
    <row r="49" spans="1:13" ht="20.25" customHeight="1" x14ac:dyDescent="0.15">
      <c r="A49" s="11" t="s">
        <v>33</v>
      </c>
      <c r="B49" s="12">
        <f>SUM(F49+J49)</f>
        <v>71427</v>
      </c>
      <c r="C49" s="12">
        <f>SUM(C50:C53)</f>
        <v>7551175</v>
      </c>
      <c r="D49" s="12">
        <f>SUM(D50:D53)</f>
        <v>215682715</v>
      </c>
      <c r="E49" s="12">
        <f>ROUND(D49*1000/C49,0)</f>
        <v>28563</v>
      </c>
      <c r="F49" s="12">
        <f>SUM(F50:F53)</f>
        <v>61269</v>
      </c>
      <c r="G49" s="12">
        <f>SUM(G50:G53)</f>
        <v>4815645</v>
      </c>
      <c r="H49" s="12">
        <f>SUM(H50:H53)</f>
        <v>101619537</v>
      </c>
      <c r="I49" s="12">
        <f>ROUND(H49*1000/G49,0)</f>
        <v>21102</v>
      </c>
      <c r="J49" s="12">
        <f>SUM(J50:J53)</f>
        <v>10158</v>
      </c>
      <c r="K49" s="12">
        <f>SUM(K50:K53)</f>
        <v>2735530</v>
      </c>
      <c r="L49" s="12">
        <f>SUM(L50:L53)</f>
        <v>114063178</v>
      </c>
      <c r="M49" s="12">
        <f>ROUND(L49*1000/K49,0)</f>
        <v>41697</v>
      </c>
    </row>
    <row r="50" spans="1:13" ht="20.25" customHeight="1" x14ac:dyDescent="0.15">
      <c r="A50" s="14" t="s">
        <v>3</v>
      </c>
      <c r="B50" s="12">
        <f>SUM(F50+J50)</f>
        <v>44598</v>
      </c>
      <c r="C50" s="12">
        <v>4546033</v>
      </c>
      <c r="D50" s="12">
        <v>117195529</v>
      </c>
      <c r="E50" s="12">
        <f>ROUND(D50*1000/C50,0)</f>
        <v>25780</v>
      </c>
      <c r="F50" s="12">
        <v>42176</v>
      </c>
      <c r="G50" s="12">
        <v>4101720</v>
      </c>
      <c r="H50" s="12">
        <v>95016190</v>
      </c>
      <c r="I50" s="12">
        <f>ROUND(H50*1000/G50,0)</f>
        <v>23165</v>
      </c>
      <c r="J50" s="12">
        <v>2422</v>
      </c>
      <c r="K50" s="12">
        <v>444313</v>
      </c>
      <c r="L50" s="12">
        <v>22179339</v>
      </c>
      <c r="M50" s="12">
        <f>ROUND(L50*1000/K50,0)</f>
        <v>49918</v>
      </c>
    </row>
    <row r="51" spans="1:13" ht="20.25" customHeight="1" x14ac:dyDescent="0.15">
      <c r="A51" s="14" t="s">
        <v>4</v>
      </c>
      <c r="B51" s="12">
        <f>SUM(F51+J51)</f>
        <v>2946</v>
      </c>
      <c r="C51" s="12">
        <v>710080</v>
      </c>
      <c r="D51" s="12">
        <v>38654060</v>
      </c>
      <c r="E51" s="12">
        <f>ROUND(D51*1000/C51,0)</f>
        <v>54436</v>
      </c>
      <c r="F51" s="12">
        <v>1400</v>
      </c>
      <c r="G51" s="12">
        <v>116171</v>
      </c>
      <c r="H51" s="12">
        <v>2557755</v>
      </c>
      <c r="I51" s="12">
        <f>ROUND(H51*1000/G51,0)</f>
        <v>22017</v>
      </c>
      <c r="J51" s="12">
        <v>1546</v>
      </c>
      <c r="K51" s="12">
        <v>593909</v>
      </c>
      <c r="L51" s="12">
        <v>36096305</v>
      </c>
      <c r="M51" s="12">
        <f>ROUND(L51*1000/K51,0)</f>
        <v>60778</v>
      </c>
    </row>
    <row r="52" spans="1:13" ht="20.25" customHeight="1" x14ac:dyDescent="0.15">
      <c r="A52" s="14" t="s">
        <v>5</v>
      </c>
      <c r="B52" s="12">
        <f>SUM(F52+J52)</f>
        <v>4263</v>
      </c>
      <c r="C52" s="12">
        <v>1539072</v>
      </c>
      <c r="D52" s="12">
        <v>41381094</v>
      </c>
      <c r="E52" s="12">
        <f>ROUND(D52*1000/C52,0)</f>
        <v>26887</v>
      </c>
      <c r="F52" s="12">
        <v>1120</v>
      </c>
      <c r="G52" s="12">
        <v>127279</v>
      </c>
      <c r="H52" s="12">
        <v>639111</v>
      </c>
      <c r="I52" s="12">
        <f>ROUND(H52*1000/G52,0)</f>
        <v>5021</v>
      </c>
      <c r="J52" s="12">
        <v>3143</v>
      </c>
      <c r="K52" s="12">
        <v>1411793</v>
      </c>
      <c r="L52" s="12">
        <v>40741983</v>
      </c>
      <c r="M52" s="12">
        <f>ROUND(L52*1000/K52,0)</f>
        <v>28858</v>
      </c>
    </row>
    <row r="53" spans="1:13" ht="20.25" customHeight="1" x14ac:dyDescent="0.15">
      <c r="A53" s="8" t="s">
        <v>6</v>
      </c>
      <c r="B53" s="16">
        <f>SUM(F53+J53)</f>
        <v>19620</v>
      </c>
      <c r="C53" s="16">
        <v>755990</v>
      </c>
      <c r="D53" s="16">
        <v>18452032</v>
      </c>
      <c r="E53" s="16">
        <f>ROUND(D53*1000/C53,0)</f>
        <v>24408</v>
      </c>
      <c r="F53" s="16">
        <v>16573</v>
      </c>
      <c r="G53" s="16">
        <v>470475</v>
      </c>
      <c r="H53" s="16">
        <v>3406481</v>
      </c>
      <c r="I53" s="16">
        <f>ROUND(H53*1000/G53,0)</f>
        <v>7241</v>
      </c>
      <c r="J53" s="16">
        <v>3047</v>
      </c>
      <c r="K53" s="16">
        <v>285515</v>
      </c>
      <c r="L53" s="16">
        <v>15045551</v>
      </c>
      <c r="M53" s="16">
        <f>ROUND(L53*1000/K53,0)</f>
        <v>52696</v>
      </c>
    </row>
    <row r="54" spans="1:13" ht="15" customHeight="1" x14ac:dyDescent="0.15"/>
    <row r="55" spans="1:13" ht="20.25" customHeight="1" x14ac:dyDescent="0.15">
      <c r="A55" s="17" t="s">
        <v>40</v>
      </c>
      <c r="B55" s="36" t="s">
        <v>41</v>
      </c>
      <c r="C55" s="37"/>
      <c r="D55" s="38"/>
      <c r="G55" s="7" t="s">
        <v>34</v>
      </c>
    </row>
    <row r="246" spans="1:1" ht="20.25" customHeight="1" x14ac:dyDescent="0.15">
      <c r="A246" s="7" t="s">
        <v>34</v>
      </c>
    </row>
  </sheetData>
  <mergeCells count="5">
    <mergeCell ref="B5:E5"/>
    <mergeCell ref="J5:M5"/>
    <mergeCell ref="F5:I5"/>
    <mergeCell ref="A5:A6"/>
    <mergeCell ref="B55:D55"/>
  </mergeCells>
  <phoneticPr fontId="21"/>
  <pageMargins left="0.95" right="0.39370078740157483" top="0.55000000000000004" bottom="0.34" header="0.51181102362204722" footer="0.25"/>
  <pageSetup paperSize="9" scale="5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8-2</vt:lpstr>
      <vt:lpstr>8-2（旧石巻市）</vt:lpstr>
      <vt:lpstr>'8-2'!Print_Area</vt:lpstr>
      <vt:lpstr>'8-2（旧石巻市）'!Print_Area</vt:lpstr>
      <vt:lpstr>'8-2'!Print_Titles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沼下 和美 [Kazumi Numashita]</cp:lastModifiedBy>
  <cp:lastPrinted>2024-02-29T00:49:41Z</cp:lastPrinted>
  <dcterms:created xsi:type="dcterms:W3CDTF">2009-02-08T23:38:02Z</dcterms:created>
  <dcterms:modified xsi:type="dcterms:W3CDTF">2024-02-29T00:49:54Z</dcterms:modified>
</cp:coreProperties>
</file>