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観光課\観光物産振興Ｇ\10 事業\76 観光統計関係\【重要】観光客入込調査\R3入込数調査\04 総務課_統計書更新\"/>
    </mc:Choice>
  </mc:AlternateContent>
  <bookViews>
    <workbookView xWindow="0" yWindow="0" windowWidth="28800" windowHeight="12210"/>
  </bookViews>
  <sheets>
    <sheet name="11-5（2) " sheetId="1" r:id="rId1"/>
  </sheets>
  <definedNames>
    <definedName name="_xlnm._FilterDatabase" localSheetId="0" hidden="1">'11-5（2) '!$A$5:$O$772</definedName>
    <definedName name="_xlnm.Print_Area" localSheetId="0">'11-5（2) '!$A$2:$O$774</definedName>
    <definedName name="_xlnm.Print_Titles" localSheetId="0">'11-5（2) '!$2:$5</definedName>
  </definedNames>
  <calcPr calcId="162913"/>
</workbook>
</file>

<file path=xl/calcChain.xml><?xml version="1.0" encoding="utf-8"?>
<calcChain xmlns="http://schemas.openxmlformats.org/spreadsheetml/2006/main">
  <c r="K771" i="1" l="1"/>
  <c r="C771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C767" i="1"/>
  <c r="C766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C762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C756" i="1"/>
  <c r="C755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C750" i="1"/>
  <c r="C749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C744" i="1"/>
  <c r="C743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C727" i="1"/>
  <c r="C726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C710" i="1"/>
  <c r="C709" i="1"/>
  <c r="C704" i="1"/>
  <c r="C705" i="1"/>
  <c r="L705" i="1"/>
  <c r="D672" i="1"/>
  <c r="E672" i="1"/>
  <c r="F672" i="1"/>
  <c r="H672" i="1"/>
  <c r="I672" i="1"/>
  <c r="J672" i="1"/>
  <c r="K672" i="1"/>
  <c r="L672" i="1"/>
  <c r="M672" i="1"/>
  <c r="N672" i="1"/>
  <c r="O672" i="1"/>
  <c r="G672" i="1"/>
  <c r="C672" i="1"/>
  <c r="C671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C668" i="1"/>
  <c r="C667" i="1"/>
  <c r="H664" i="1"/>
  <c r="C664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C660" i="1"/>
  <c r="C659" i="1"/>
  <c r="K655" i="1"/>
  <c r="J655" i="1"/>
  <c r="C655" i="1"/>
  <c r="C640" i="1"/>
  <c r="C639" i="1"/>
  <c r="C623" i="1"/>
  <c r="K623" i="1"/>
  <c r="O623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C606" i="1"/>
  <c r="C605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C600" i="1"/>
  <c r="C599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C583" i="1"/>
  <c r="C582" i="1"/>
  <c r="C566" i="1"/>
  <c r="K566" i="1"/>
  <c r="L566" i="1"/>
  <c r="J566" i="1"/>
  <c r="M534" i="1"/>
  <c r="C534" i="1"/>
  <c r="K526" i="1"/>
  <c r="C526" i="1"/>
  <c r="C525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C517" i="1"/>
  <c r="C516" i="1" l="1"/>
  <c r="O516" i="1"/>
  <c r="N516" i="1"/>
  <c r="M516" i="1"/>
  <c r="L516" i="1"/>
  <c r="K516" i="1"/>
  <c r="J516" i="1"/>
  <c r="G516" i="1"/>
  <c r="I516" i="1"/>
  <c r="H516" i="1"/>
  <c r="F516" i="1" l="1"/>
  <c r="E516" i="1"/>
  <c r="D516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C490" i="1"/>
  <c r="C492" i="1" s="1"/>
  <c r="C491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C449" i="1"/>
  <c r="C448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C443" i="1"/>
  <c r="C442" i="1"/>
  <c r="C437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C399" i="1"/>
  <c r="C398" i="1"/>
  <c r="C378" i="1"/>
  <c r="C379" i="1"/>
  <c r="K379" i="1"/>
  <c r="C363" i="1"/>
  <c r="K364" i="1"/>
  <c r="J364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C342" i="1"/>
  <c r="C325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C316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C302" i="1"/>
  <c r="G277" i="1"/>
  <c r="J277" i="1"/>
  <c r="K277" i="1"/>
  <c r="L277" i="1"/>
  <c r="G273" i="1"/>
  <c r="H273" i="1"/>
  <c r="I273" i="1"/>
  <c r="J273" i="1"/>
  <c r="K273" i="1"/>
  <c r="L273" i="1"/>
  <c r="M273" i="1"/>
  <c r="C272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C268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C264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C260" i="1"/>
  <c r="K256" i="1"/>
  <c r="L250" i="1"/>
  <c r="C249" i="1"/>
  <c r="I237" i="1"/>
  <c r="C236" i="1"/>
  <c r="C237" i="1" s="1"/>
  <c r="C235" i="1"/>
  <c r="L230" i="1"/>
  <c r="C229" i="1"/>
  <c r="M221" i="1"/>
  <c r="C22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C200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C193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C186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C169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C147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C130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C113" i="1"/>
  <c r="C82" i="1"/>
  <c r="D73" i="1"/>
  <c r="E73" i="1"/>
  <c r="F73" i="1"/>
  <c r="G73" i="1"/>
  <c r="H73" i="1"/>
  <c r="I73" i="1"/>
  <c r="J73" i="1"/>
  <c r="K73" i="1"/>
  <c r="L73" i="1"/>
  <c r="M73" i="1"/>
  <c r="N73" i="1"/>
  <c r="O73" i="1"/>
  <c r="C72" i="1"/>
  <c r="K56" i="1"/>
  <c r="J56" i="1"/>
  <c r="C55" i="1"/>
  <c r="D39" i="1"/>
  <c r="E39" i="1"/>
  <c r="F39" i="1"/>
  <c r="G39" i="1"/>
  <c r="H39" i="1"/>
  <c r="I39" i="1"/>
  <c r="J39" i="1"/>
  <c r="K39" i="1"/>
  <c r="L39" i="1"/>
  <c r="M39" i="1"/>
  <c r="N39" i="1"/>
  <c r="O39" i="1"/>
  <c r="C38" i="1"/>
  <c r="D22" i="1"/>
  <c r="E22" i="1"/>
  <c r="F22" i="1"/>
  <c r="G22" i="1"/>
  <c r="H22" i="1"/>
  <c r="I22" i="1"/>
  <c r="J22" i="1"/>
  <c r="K22" i="1"/>
  <c r="L22" i="1"/>
  <c r="M22" i="1"/>
  <c r="N22" i="1"/>
  <c r="O22" i="1"/>
  <c r="C21" i="1"/>
  <c r="M688" i="1" l="1"/>
  <c r="C687" i="1"/>
  <c r="J83" i="1" l="1"/>
  <c r="K83" i="1"/>
  <c r="C769" i="1" l="1"/>
  <c r="C765" i="1"/>
  <c r="C760" i="1"/>
  <c r="C754" i="1"/>
  <c r="C748" i="1"/>
  <c r="C742" i="1"/>
  <c r="C725" i="1"/>
  <c r="C708" i="1"/>
  <c r="C703" i="1"/>
  <c r="C670" i="1" l="1"/>
  <c r="C666" i="1"/>
  <c r="C662" i="1"/>
  <c r="C658" i="1"/>
  <c r="C653" i="1"/>
  <c r="C638" i="1"/>
  <c r="C621" i="1"/>
  <c r="C604" i="1"/>
  <c r="C598" i="1"/>
  <c r="C581" i="1"/>
  <c r="C564" i="1"/>
  <c r="C532" i="1"/>
  <c r="C524" i="1"/>
  <c r="C515" i="1"/>
  <c r="C447" i="1"/>
  <c r="C441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C403" i="1"/>
  <c r="C397" i="1"/>
  <c r="C377" i="1"/>
  <c r="C362" i="1"/>
  <c r="C364" i="1" s="1"/>
  <c r="C341" i="1"/>
  <c r="C343" i="1" s="1"/>
  <c r="C315" i="1"/>
  <c r="C317" i="1" s="1"/>
  <c r="C301" i="1"/>
  <c r="C303" i="1" s="1"/>
  <c r="N286" i="1"/>
  <c r="C285" i="1"/>
  <c r="N283" i="1" l="1"/>
  <c r="C282" i="1"/>
  <c r="C275" i="1"/>
  <c r="C277" i="1" s="1"/>
  <c r="C271" i="1"/>
  <c r="C273" i="1" s="1"/>
  <c r="C267" i="1" l="1"/>
  <c r="C269" i="1" s="1"/>
  <c r="K244" i="1"/>
  <c r="C263" i="1"/>
  <c r="C265" i="1" s="1"/>
  <c r="C248" i="1"/>
  <c r="C250" i="1" s="1"/>
  <c r="C228" i="1"/>
  <c r="C230" i="1" s="1"/>
  <c r="C242" i="1"/>
  <c r="C259" i="1"/>
  <c r="C261" i="1" s="1"/>
  <c r="C254" i="1"/>
  <c r="C256" i="1" s="1"/>
  <c r="C199" i="1"/>
  <c r="C201" i="1" s="1"/>
  <c r="C192" i="1"/>
  <c r="C194" i="1" s="1"/>
  <c r="C185" i="1"/>
  <c r="C187" i="1" s="1"/>
  <c r="C168" i="1"/>
  <c r="C170" i="1" s="1"/>
  <c r="C146" i="1"/>
  <c r="C148" i="1" s="1"/>
  <c r="C129" i="1" l="1"/>
  <c r="C131" i="1" s="1"/>
  <c r="C112" i="1"/>
  <c r="C114" i="1" s="1"/>
  <c r="C81" i="1"/>
  <c r="C83" i="1" s="1"/>
  <c r="C71" i="1"/>
  <c r="C73" i="1" s="1"/>
  <c r="C54" i="1"/>
  <c r="C56" i="1" s="1"/>
  <c r="C37" i="1"/>
  <c r="C39" i="1" s="1"/>
  <c r="C20" i="1"/>
  <c r="C22" i="1" s="1"/>
  <c r="C281" i="1" l="1"/>
  <c r="C283" i="1" s="1"/>
  <c r="C278" i="1"/>
  <c r="C19" i="1" l="1"/>
  <c r="C768" i="1"/>
  <c r="C494" i="1" l="1"/>
  <c r="C657" i="1"/>
  <c r="C661" i="1"/>
  <c r="C665" i="1"/>
  <c r="C669" i="1"/>
  <c r="C284" i="1"/>
  <c r="C286" i="1" s="1"/>
  <c r="C258" i="1"/>
  <c r="C262" i="1"/>
  <c r="C266" i="1"/>
  <c r="C270" i="1"/>
  <c r="C274" i="1"/>
  <c r="C764" i="1"/>
  <c r="C759" i="1"/>
  <c r="C753" i="1"/>
  <c r="C747" i="1"/>
  <c r="C741" i="1"/>
  <c r="C724" i="1"/>
  <c r="C707" i="1"/>
  <c r="C702" i="1"/>
  <c r="C686" i="1"/>
  <c r="C688" i="1" s="1"/>
  <c r="C652" i="1"/>
  <c r="C563" i="1"/>
  <c r="C637" i="1"/>
  <c r="C620" i="1"/>
  <c r="C603" i="1"/>
  <c r="C597" i="1"/>
  <c r="C580" i="1"/>
  <c r="C531" i="1"/>
  <c r="C523" i="1"/>
  <c r="C489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C452" i="1"/>
  <c r="C446" i="1"/>
  <c r="C440" i="1"/>
  <c r="C402" i="1"/>
  <c r="C404" i="1" s="1"/>
  <c r="C396" i="1"/>
  <c r="C376" i="1"/>
  <c r="C361" i="1"/>
  <c r="C340" i="1"/>
  <c r="C314" i="1"/>
  <c r="C300" i="1"/>
  <c r="C253" i="1"/>
  <c r="C247" i="1"/>
  <c r="C241" i="1"/>
  <c r="C244" i="1" s="1"/>
  <c r="C234" i="1"/>
  <c r="C227" i="1"/>
  <c r="C218" i="1"/>
  <c r="C198" i="1"/>
  <c r="C191" i="1"/>
  <c r="C184" i="1"/>
  <c r="C167" i="1"/>
  <c r="C145" i="1"/>
  <c r="C128" i="1"/>
  <c r="C111" i="1"/>
  <c r="C80" i="1"/>
  <c r="C70" i="1"/>
  <c r="C53" i="1"/>
  <c r="C36" i="1"/>
  <c r="C514" i="1" l="1"/>
  <c r="C763" i="1"/>
  <c r="C706" i="1"/>
  <c r="C251" i="1"/>
  <c r="C252" i="1"/>
  <c r="C513" i="1"/>
  <c r="C758" i="1" l="1"/>
  <c r="C752" i="1"/>
  <c r="C746" i="1"/>
  <c r="C740" i="1"/>
  <c r="C723" i="1"/>
  <c r="C701" i="1"/>
  <c r="C685" i="1"/>
  <c r="C651" i="1"/>
  <c r="C619" i="1"/>
  <c r="C602" i="1"/>
  <c r="C596" i="1"/>
  <c r="C579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C554" i="1"/>
  <c r="C530" i="1"/>
  <c r="C522" i="1"/>
  <c r="C488" i="1"/>
  <c r="C451" i="1"/>
  <c r="C453" i="1" s="1"/>
  <c r="C445" i="1"/>
  <c r="C439" i="1"/>
  <c r="C401" i="1"/>
  <c r="C394" i="1"/>
  <c r="C395" i="1"/>
  <c r="C375" i="1"/>
  <c r="C360" i="1"/>
  <c r="C339" i="1"/>
  <c r="C313" i="1"/>
  <c r="C299" i="1"/>
  <c r="C246" i="1"/>
  <c r="C240" i="1"/>
  <c r="C233" i="1"/>
  <c r="C226" i="1"/>
  <c r="C217" i="1"/>
  <c r="C197" i="1"/>
  <c r="C190" i="1"/>
  <c r="C183" i="1"/>
  <c r="C166" i="1"/>
  <c r="C144" i="1"/>
  <c r="C127" i="1"/>
  <c r="C110" i="1"/>
  <c r="N97" i="1"/>
  <c r="O97" i="1"/>
  <c r="M97" i="1"/>
  <c r="L97" i="1"/>
  <c r="K97" i="1"/>
  <c r="J97" i="1"/>
  <c r="I97" i="1"/>
  <c r="H97" i="1"/>
  <c r="G97" i="1"/>
  <c r="F97" i="1"/>
  <c r="E97" i="1"/>
  <c r="D97" i="1"/>
  <c r="C96" i="1"/>
  <c r="C69" i="1"/>
  <c r="C52" i="1"/>
  <c r="C35" i="1"/>
  <c r="C18" i="1"/>
  <c r="O12" i="1" l="1"/>
  <c r="N12" i="1"/>
  <c r="M12" i="1"/>
  <c r="L12" i="1"/>
  <c r="K12" i="1"/>
  <c r="J12" i="1"/>
  <c r="I12" i="1"/>
  <c r="H12" i="1"/>
  <c r="G12" i="1"/>
  <c r="F12" i="1"/>
  <c r="E12" i="1"/>
  <c r="D12" i="1"/>
  <c r="O13" i="1" l="1"/>
  <c r="N13" i="1"/>
  <c r="M13" i="1"/>
  <c r="L13" i="1"/>
  <c r="K13" i="1"/>
  <c r="J13" i="1"/>
  <c r="I13" i="1"/>
  <c r="H13" i="1"/>
  <c r="G13" i="1"/>
  <c r="F13" i="1"/>
  <c r="E13" i="1"/>
  <c r="D13" i="1"/>
  <c r="C751" i="1"/>
  <c r="C745" i="1"/>
  <c r="C257" i="1"/>
  <c r="C757" i="1"/>
  <c r="C601" i="1"/>
  <c r="C450" i="1"/>
  <c r="C444" i="1"/>
  <c r="C438" i="1"/>
  <c r="C400" i="1"/>
  <c r="C245" i="1"/>
  <c r="M487" i="1"/>
  <c r="M486" i="1"/>
  <c r="C189" i="1"/>
  <c r="C188" i="1"/>
  <c r="C239" i="1"/>
  <c r="C238" i="1"/>
  <c r="C196" i="1"/>
  <c r="C195" i="1"/>
  <c r="C232" i="1"/>
  <c r="C231" i="1"/>
  <c r="C225" i="1"/>
  <c r="C224" i="1"/>
  <c r="C223" i="1"/>
  <c r="O311" i="1" l="1"/>
  <c r="O16" i="1" s="1"/>
  <c r="N311" i="1"/>
  <c r="N16" i="1" s="1"/>
  <c r="M311" i="1"/>
  <c r="M16" i="1" s="1"/>
  <c r="L311" i="1"/>
  <c r="L16" i="1" s="1"/>
  <c r="K311" i="1"/>
  <c r="K16" i="1" s="1"/>
  <c r="J311" i="1"/>
  <c r="J16" i="1" s="1"/>
  <c r="I311" i="1"/>
  <c r="I16" i="1" s="1"/>
  <c r="H311" i="1"/>
  <c r="H16" i="1" s="1"/>
  <c r="G311" i="1"/>
  <c r="G16" i="1" s="1"/>
  <c r="F311" i="1"/>
  <c r="F16" i="1" s="1"/>
  <c r="E311" i="1"/>
  <c r="E16" i="1" s="1"/>
  <c r="D311" i="1"/>
  <c r="D16" i="1" s="1"/>
  <c r="C16" i="1" l="1"/>
  <c r="C699" i="1"/>
  <c r="C700" i="1"/>
  <c r="C722" i="1"/>
  <c r="C739" i="1"/>
  <c r="C684" i="1"/>
  <c r="C650" i="1"/>
  <c r="C618" i="1"/>
  <c r="C595" i="1"/>
  <c r="C578" i="1"/>
  <c r="C553" i="1"/>
  <c r="C555" i="1" s="1"/>
  <c r="C529" i="1"/>
  <c r="C521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487" i="1"/>
  <c r="C374" i="1"/>
  <c r="C359" i="1"/>
  <c r="C338" i="1"/>
  <c r="C312" i="1"/>
  <c r="C298" i="1"/>
  <c r="C216" i="1"/>
  <c r="C182" i="1"/>
  <c r="C165" i="1"/>
  <c r="C143" i="1"/>
  <c r="C126" i="1"/>
  <c r="C109" i="1"/>
  <c r="C95" i="1"/>
  <c r="C97" i="1" s="1"/>
  <c r="C68" i="1"/>
  <c r="C51" i="1"/>
  <c r="C34" i="1"/>
  <c r="C469" i="1"/>
  <c r="M470" i="1"/>
  <c r="E17" i="1" l="1"/>
  <c r="I17" i="1"/>
  <c r="M17" i="1"/>
  <c r="F17" i="1"/>
  <c r="J17" i="1"/>
  <c r="N17" i="1"/>
  <c r="G17" i="1"/>
  <c r="K17" i="1"/>
  <c r="O17" i="1"/>
  <c r="D17" i="1"/>
  <c r="H17" i="1"/>
  <c r="L17" i="1"/>
  <c r="C512" i="1"/>
  <c r="C617" i="1"/>
  <c r="C17" i="1" l="1"/>
  <c r="C528" i="1"/>
  <c r="C520" i="1"/>
  <c r="C738" i="1" l="1"/>
  <c r="C721" i="1"/>
  <c r="C683" i="1"/>
  <c r="C649" i="1"/>
  <c r="C594" i="1"/>
  <c r="C577" i="1"/>
  <c r="C552" i="1"/>
  <c r="C511" i="1"/>
  <c r="C486" i="1"/>
  <c r="C468" i="1"/>
  <c r="C470" i="1" s="1"/>
  <c r="C393" i="1"/>
  <c r="C373" i="1"/>
  <c r="C358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37" i="1"/>
  <c r="C311" i="1"/>
  <c r="C297" i="1"/>
  <c r="C215" i="1"/>
  <c r="C181" i="1"/>
  <c r="C164" i="1"/>
  <c r="C142" i="1"/>
  <c r="C125" i="1"/>
  <c r="C108" i="1"/>
  <c r="C67" i="1"/>
  <c r="C94" i="1"/>
  <c r="C50" i="1"/>
  <c r="C33" i="1"/>
  <c r="C31" i="1"/>
  <c r="D14" i="1"/>
  <c r="C65" i="1"/>
  <c r="C106" i="1"/>
  <c r="C123" i="1"/>
  <c r="C140" i="1"/>
  <c r="C162" i="1"/>
  <c r="C179" i="1"/>
  <c r="C208" i="1"/>
  <c r="C212" i="1"/>
  <c r="C222" i="1"/>
  <c r="C295" i="1"/>
  <c r="C335" i="1"/>
  <c r="C371" i="1"/>
  <c r="C391" i="1"/>
  <c r="C466" i="1"/>
  <c r="C484" i="1"/>
  <c r="C509" i="1"/>
  <c r="C550" i="1"/>
  <c r="C575" i="1"/>
  <c r="C592" i="1"/>
  <c r="C647" i="1"/>
  <c r="C681" i="1"/>
  <c r="C697" i="1"/>
  <c r="C719" i="1"/>
  <c r="C736" i="1"/>
  <c r="E14" i="1"/>
  <c r="F14" i="1"/>
  <c r="G14" i="1"/>
  <c r="H14" i="1"/>
  <c r="I14" i="1"/>
  <c r="J14" i="1"/>
  <c r="K14" i="1"/>
  <c r="L14" i="1"/>
  <c r="M14" i="1"/>
  <c r="N14" i="1"/>
  <c r="O14" i="1"/>
  <c r="E15" i="1"/>
  <c r="F15" i="1"/>
  <c r="G15" i="1"/>
  <c r="H15" i="1"/>
  <c r="I15" i="1"/>
  <c r="J15" i="1"/>
  <c r="K15" i="1"/>
  <c r="L15" i="1"/>
  <c r="M15" i="1"/>
  <c r="N15" i="1"/>
  <c r="O15" i="1"/>
  <c r="C207" i="1"/>
  <c r="D15" i="1"/>
  <c r="C737" i="1"/>
  <c r="C720" i="1"/>
  <c r="C698" i="1"/>
  <c r="C648" i="1"/>
  <c r="C593" i="1"/>
  <c r="C576" i="1"/>
  <c r="C562" i="1"/>
  <c r="C551" i="1"/>
  <c r="C510" i="1"/>
  <c r="C485" i="1"/>
  <c r="C467" i="1"/>
  <c r="C372" i="1"/>
  <c r="C336" i="1"/>
  <c r="C310" i="1"/>
  <c r="C296" i="1"/>
  <c r="C213" i="1"/>
  <c r="C209" i="1"/>
  <c r="C180" i="1"/>
  <c r="C163" i="1"/>
  <c r="C141" i="1"/>
  <c r="C124" i="1"/>
  <c r="C107" i="1"/>
  <c r="C93" i="1"/>
  <c r="C66" i="1"/>
  <c r="C49" i="1"/>
  <c r="C32" i="1"/>
  <c r="C519" i="1"/>
  <c r="C527" i="1"/>
  <c r="C214" i="1"/>
  <c r="C656" i="1"/>
  <c r="C392" i="1"/>
  <c r="C682" i="1"/>
  <c r="C98" i="1"/>
  <c r="C13" i="1"/>
  <c r="C493" i="1"/>
  <c r="C483" i="1"/>
  <c r="C211" i="1"/>
  <c r="C294" i="1"/>
  <c r="C333" i="1"/>
  <c r="C334" i="1"/>
  <c r="C735" i="1"/>
  <c r="C718" i="1"/>
  <c r="C695" i="1"/>
  <c r="C696" i="1"/>
  <c r="C679" i="1"/>
  <c r="C680" i="1"/>
  <c r="C591" i="1"/>
  <c r="C574" i="1"/>
  <c r="C549" i="1"/>
  <c r="C508" i="1"/>
  <c r="C178" i="1"/>
  <c r="C161" i="1"/>
  <c r="C139" i="1"/>
  <c r="C122" i="1"/>
  <c r="C105" i="1"/>
  <c r="C91" i="1"/>
  <c r="C64" i="1"/>
  <c r="C47" i="1"/>
  <c r="C30" i="1"/>
  <c r="C518" i="1"/>
  <c r="C390" i="1"/>
  <c r="C324" i="1"/>
  <c r="C293" i="1"/>
  <c r="C630" i="1"/>
  <c r="C613" i="1"/>
  <c r="C590" i="1"/>
  <c r="C573" i="1"/>
  <c r="C548" i="1"/>
  <c r="C541" i="1"/>
  <c r="C734" i="1"/>
  <c r="C717" i="1"/>
  <c r="C422" i="1"/>
  <c r="C415" i="1"/>
  <c r="C436" i="1"/>
  <c r="C429" i="1"/>
  <c r="C507" i="1"/>
  <c r="C210" i="1"/>
  <c r="C138" i="1"/>
  <c r="C104" i="1"/>
  <c r="C177" i="1"/>
  <c r="C160" i="1"/>
  <c r="C121" i="1"/>
  <c r="C90" i="1"/>
  <c r="C63" i="1"/>
  <c r="C46" i="1"/>
  <c r="C29" i="1"/>
  <c r="E11" i="1"/>
  <c r="F11" i="1"/>
  <c r="G11" i="1"/>
  <c r="H11" i="1"/>
  <c r="I11" i="1"/>
  <c r="J11" i="1"/>
  <c r="K11" i="1"/>
  <c r="L11" i="1"/>
  <c r="M11" i="1"/>
  <c r="N11" i="1"/>
  <c r="O11" i="1"/>
  <c r="D11" i="1"/>
  <c r="D10" i="1"/>
  <c r="C370" i="1"/>
  <c r="C205" i="1"/>
  <c r="C206" i="1"/>
  <c r="C636" i="1"/>
  <c r="C678" i="1"/>
  <c r="C694" i="1"/>
  <c r="C612" i="1"/>
  <c r="C421" i="1"/>
  <c r="C204" i="1"/>
  <c r="C476" i="1"/>
  <c r="C482" i="1"/>
  <c r="C465" i="1"/>
  <c r="C629" i="1"/>
  <c r="C733" i="1"/>
  <c r="C506" i="1"/>
  <c r="C589" i="1"/>
  <c r="C389" i="1"/>
  <c r="C309" i="1"/>
  <c r="C646" i="1"/>
  <c r="C572" i="1"/>
  <c r="C459" i="1"/>
  <c r="C414" i="1"/>
  <c r="C500" i="1"/>
  <c r="C137" i="1"/>
  <c r="C103" i="1"/>
  <c r="C79" i="1"/>
  <c r="C561" i="1"/>
  <c r="C435" i="1"/>
  <c r="C428" i="1"/>
  <c r="C176" i="1"/>
  <c r="C323" i="1"/>
  <c r="C547" i="1"/>
  <c r="C159" i="1"/>
  <c r="C120" i="1"/>
  <c r="C332" i="1"/>
  <c r="C292" i="1"/>
  <c r="C540" i="1"/>
  <c r="C716" i="1"/>
  <c r="C89" i="1"/>
  <c r="C62" i="1"/>
  <c r="C45" i="1"/>
  <c r="C28" i="1"/>
  <c r="G10" i="1"/>
  <c r="E10" i="1"/>
  <c r="F10" i="1"/>
  <c r="H10" i="1"/>
  <c r="I10" i="1"/>
  <c r="J10" i="1"/>
  <c r="K10" i="1"/>
  <c r="L10" i="1"/>
  <c r="M10" i="1"/>
  <c r="N10" i="1"/>
  <c r="O10" i="1"/>
  <c r="C203" i="1"/>
  <c r="C408" i="1"/>
  <c r="C732" i="1"/>
  <c r="C715" i="1"/>
  <c r="C693" i="1"/>
  <c r="C677" i="1"/>
  <c r="C645" i="1"/>
  <c r="C635" i="1"/>
  <c r="C628" i="1"/>
  <c r="C611" i="1"/>
  <c r="C588" i="1"/>
  <c r="C571" i="1"/>
  <c r="C560" i="1"/>
  <c r="C546" i="1"/>
  <c r="C539" i="1"/>
  <c r="C505" i="1"/>
  <c r="C499" i="1"/>
  <c r="C481" i="1"/>
  <c r="C475" i="1"/>
  <c r="C464" i="1"/>
  <c r="C458" i="1"/>
  <c r="C434" i="1"/>
  <c r="C427" i="1"/>
  <c r="C420" i="1"/>
  <c r="C413" i="1"/>
  <c r="C388" i="1"/>
  <c r="C369" i="1"/>
  <c r="C331" i="1"/>
  <c r="C322" i="1"/>
  <c r="C308" i="1"/>
  <c r="C291" i="1"/>
  <c r="C158" i="1"/>
  <c r="C175" i="1"/>
  <c r="C153" i="1"/>
  <c r="C136" i="1"/>
  <c r="C119" i="1"/>
  <c r="C102" i="1"/>
  <c r="C88" i="1"/>
  <c r="C78" i="1"/>
  <c r="C61" i="1"/>
  <c r="C27" i="1"/>
  <c r="E9" i="1"/>
  <c r="C44" i="1"/>
  <c r="F9" i="1"/>
  <c r="G9" i="1"/>
  <c r="H9" i="1"/>
  <c r="I9" i="1"/>
  <c r="J9" i="1"/>
  <c r="K9" i="1"/>
  <c r="L9" i="1"/>
  <c r="M9" i="1"/>
  <c r="N9" i="1"/>
  <c r="O9" i="1"/>
  <c r="D9" i="1"/>
  <c r="E8" i="1"/>
  <c r="F8" i="1"/>
  <c r="G8" i="1"/>
  <c r="H8" i="1"/>
  <c r="I8" i="1"/>
  <c r="J8" i="1"/>
  <c r="K8" i="1"/>
  <c r="L8" i="1"/>
  <c r="M8" i="1"/>
  <c r="N8" i="1"/>
  <c r="O8" i="1"/>
  <c r="D8" i="1"/>
  <c r="D6" i="1"/>
  <c r="E7" i="1"/>
  <c r="F7" i="1"/>
  <c r="G7" i="1"/>
  <c r="H7" i="1"/>
  <c r="I7" i="1"/>
  <c r="J7" i="1"/>
  <c r="K7" i="1"/>
  <c r="L7" i="1"/>
  <c r="M7" i="1"/>
  <c r="N7" i="1"/>
  <c r="O7" i="1"/>
  <c r="D7" i="1"/>
  <c r="C772" i="1"/>
  <c r="C498" i="1"/>
  <c r="C407" i="1"/>
  <c r="C731" i="1"/>
  <c r="C714" i="1"/>
  <c r="C692" i="1"/>
  <c r="C676" i="1"/>
  <c r="C644" i="1"/>
  <c r="C634" i="1"/>
  <c r="C627" i="1"/>
  <c r="C610" i="1"/>
  <c r="C587" i="1"/>
  <c r="C570" i="1"/>
  <c r="C559" i="1"/>
  <c r="C545" i="1"/>
  <c r="C538" i="1"/>
  <c r="C504" i="1"/>
  <c r="C480" i="1"/>
  <c r="C474" i="1"/>
  <c r="C463" i="1"/>
  <c r="C457" i="1"/>
  <c r="C433" i="1"/>
  <c r="C426" i="1"/>
  <c r="C419" i="1"/>
  <c r="C412" i="1"/>
  <c r="C387" i="1"/>
  <c r="C368" i="1"/>
  <c r="C330" i="1"/>
  <c r="C321" i="1"/>
  <c r="C307" i="1"/>
  <c r="C290" i="1"/>
  <c r="C174" i="1"/>
  <c r="C157" i="1"/>
  <c r="C152" i="1"/>
  <c r="C135" i="1"/>
  <c r="C118" i="1"/>
  <c r="C101" i="1"/>
  <c r="C87" i="1"/>
  <c r="C77" i="1"/>
  <c r="C60" i="1"/>
  <c r="C43" i="1"/>
  <c r="C26" i="1"/>
  <c r="E6" i="1"/>
  <c r="F6" i="1"/>
  <c r="G6" i="1"/>
  <c r="H6" i="1"/>
  <c r="I6" i="1"/>
  <c r="J6" i="1"/>
  <c r="K6" i="1"/>
  <c r="L6" i="1"/>
  <c r="M6" i="1"/>
  <c r="N6" i="1"/>
  <c r="O6" i="1"/>
  <c r="C23" i="1"/>
  <c r="C24" i="1"/>
  <c r="C25" i="1"/>
  <c r="C40" i="1"/>
  <c r="C41" i="1"/>
  <c r="C42" i="1"/>
  <c r="C57" i="1"/>
  <c r="C58" i="1"/>
  <c r="C59" i="1"/>
  <c r="C74" i="1"/>
  <c r="C75" i="1"/>
  <c r="C76" i="1"/>
  <c r="C84" i="1"/>
  <c r="C85" i="1"/>
  <c r="C86" i="1"/>
  <c r="C99" i="1"/>
  <c r="C100" i="1"/>
  <c r="C115" i="1"/>
  <c r="C116" i="1"/>
  <c r="C117" i="1"/>
  <c r="C132" i="1"/>
  <c r="C133" i="1"/>
  <c r="C134" i="1"/>
  <c r="C149" i="1"/>
  <c r="C150" i="1"/>
  <c r="C151" i="1"/>
  <c r="C154" i="1"/>
  <c r="C155" i="1"/>
  <c r="C156" i="1"/>
  <c r="C171" i="1"/>
  <c r="C172" i="1"/>
  <c r="C173" i="1"/>
  <c r="C202" i="1"/>
  <c r="C287" i="1"/>
  <c r="C288" i="1"/>
  <c r="C289" i="1"/>
  <c r="C304" i="1"/>
  <c r="C305" i="1"/>
  <c r="C306" i="1"/>
  <c r="C318" i="1"/>
  <c r="C319" i="1"/>
  <c r="C320" i="1"/>
  <c r="C327" i="1"/>
  <c r="C328" i="1"/>
  <c r="C329" i="1"/>
  <c r="C365" i="1"/>
  <c r="C366" i="1"/>
  <c r="C367" i="1"/>
  <c r="C380" i="1"/>
  <c r="C381" i="1"/>
  <c r="C382" i="1"/>
  <c r="C383" i="1"/>
  <c r="C384" i="1"/>
  <c r="C385" i="1"/>
  <c r="C386" i="1"/>
  <c r="C405" i="1"/>
  <c r="C406" i="1"/>
  <c r="C409" i="1"/>
  <c r="C410" i="1"/>
  <c r="C411" i="1"/>
  <c r="C416" i="1"/>
  <c r="C417" i="1"/>
  <c r="C418" i="1"/>
  <c r="C423" i="1"/>
  <c r="C424" i="1"/>
  <c r="C425" i="1"/>
  <c r="C430" i="1"/>
  <c r="C431" i="1"/>
  <c r="C432" i="1"/>
  <c r="C454" i="1"/>
  <c r="C455" i="1"/>
  <c r="C456" i="1"/>
  <c r="C460" i="1"/>
  <c r="C461" i="1"/>
  <c r="C462" i="1"/>
  <c r="C471" i="1"/>
  <c r="C472" i="1"/>
  <c r="C473" i="1"/>
  <c r="C477" i="1"/>
  <c r="C478" i="1"/>
  <c r="C479" i="1"/>
  <c r="C495" i="1"/>
  <c r="C496" i="1"/>
  <c r="C497" i="1"/>
  <c r="C501" i="1"/>
  <c r="C502" i="1"/>
  <c r="C503" i="1"/>
  <c r="C535" i="1"/>
  <c r="C536" i="1"/>
  <c r="C537" i="1"/>
  <c r="C542" i="1"/>
  <c r="C543" i="1"/>
  <c r="C544" i="1"/>
  <c r="C556" i="1"/>
  <c r="C557" i="1"/>
  <c r="C558" i="1"/>
  <c r="C567" i="1"/>
  <c r="C568" i="1"/>
  <c r="C569" i="1"/>
  <c r="C584" i="1"/>
  <c r="C585" i="1"/>
  <c r="C586" i="1"/>
  <c r="C607" i="1"/>
  <c r="C608" i="1"/>
  <c r="C609" i="1"/>
  <c r="C624" i="1"/>
  <c r="C625" i="1"/>
  <c r="C626" i="1"/>
  <c r="C631" i="1"/>
  <c r="C632" i="1"/>
  <c r="C633" i="1"/>
  <c r="C641" i="1"/>
  <c r="C642" i="1"/>
  <c r="C643" i="1"/>
  <c r="C673" i="1"/>
  <c r="C674" i="1"/>
  <c r="C675" i="1"/>
  <c r="C689" i="1"/>
  <c r="C690" i="1"/>
  <c r="C691" i="1"/>
  <c r="C711" i="1"/>
  <c r="C712" i="1"/>
  <c r="C713" i="1"/>
  <c r="C728" i="1"/>
  <c r="C729" i="1"/>
  <c r="C730" i="1"/>
  <c r="C8" i="1" l="1"/>
  <c r="C9" i="1"/>
  <c r="C11" i="1"/>
  <c r="C14" i="1"/>
  <c r="C15" i="1"/>
  <c r="C6" i="1"/>
  <c r="C10" i="1"/>
  <c r="C7" i="1"/>
  <c r="C12" i="1"/>
</calcChain>
</file>

<file path=xl/sharedStrings.xml><?xml version="1.0" encoding="utf-8"?>
<sst xmlns="http://schemas.openxmlformats.org/spreadsheetml/2006/main" count="1191" uniqueCount="175">
  <si>
    <t>５．観光客入込数調べ（推計）</t>
    <rPh sb="2" eb="5">
      <t>カンコウキャク</t>
    </rPh>
    <rPh sb="5" eb="6">
      <t>イ</t>
    </rPh>
    <rPh sb="6" eb="7">
      <t>コ</t>
    </rPh>
    <rPh sb="7" eb="8">
      <t>スウ</t>
    </rPh>
    <rPh sb="8" eb="9">
      <t>シラ</t>
    </rPh>
    <rPh sb="11" eb="13">
      <t>スイケイ</t>
    </rPh>
    <phoneticPr fontId="19"/>
  </si>
  <si>
    <t>（2）月別</t>
    <rPh sb="3" eb="5">
      <t>ツキベツ</t>
    </rPh>
    <phoneticPr fontId="19"/>
  </si>
  <si>
    <t>地区名</t>
    <rPh sb="0" eb="3">
      <t>チクメイ</t>
    </rPh>
    <phoneticPr fontId="19"/>
  </si>
  <si>
    <t>総数</t>
    <rPh sb="0" eb="2">
      <t>ソウスウ</t>
    </rPh>
    <phoneticPr fontId="19"/>
  </si>
  <si>
    <t>１月</t>
    <rPh sb="1" eb="2">
      <t>ガツ</t>
    </rPh>
    <phoneticPr fontId="19"/>
  </si>
  <si>
    <t>２月</t>
    <rPh sb="1" eb="2">
      <t>ガツ</t>
    </rPh>
    <phoneticPr fontId="19"/>
  </si>
  <si>
    <t>３月</t>
    <rPh sb="1" eb="2">
      <t>ガツ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</si>
  <si>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</si>
  <si>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</si>
  <si>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</si>
  <si>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  <rPh sb="1" eb="2">
      <t>ガツ</t>
    </rPh>
    <phoneticPr fontId="19"/>
  </si>
  <si>
    <t>８月</t>
    <rPh sb="1" eb="2">
      <t>ガツ</t>
    </rPh>
    <phoneticPr fontId="19"/>
  </si>
  <si>
    <t>９月</t>
    <rPh sb="1" eb="2">
      <t>ガツ</t>
    </rPh>
    <phoneticPr fontId="19"/>
  </si>
  <si>
    <t>１０月</t>
    <rPh sb="2" eb="3">
      <t>ガツ</t>
    </rPh>
    <phoneticPr fontId="19"/>
  </si>
  <si>
    <t>１１月</t>
    <rPh sb="2" eb="3">
      <t>ガツ</t>
    </rPh>
    <phoneticPr fontId="19"/>
  </si>
  <si>
    <t>１２月</t>
    <rPh sb="2" eb="3">
      <t>ガツ</t>
    </rPh>
    <phoneticPr fontId="19"/>
  </si>
  <si>
    <t>総計</t>
    <rPh sb="0" eb="1">
      <t>フサ</t>
    </rPh>
    <rPh sb="1" eb="2">
      <t>ケイ</t>
    </rPh>
    <phoneticPr fontId="19"/>
  </si>
  <si>
    <t>１７年</t>
    <rPh sb="2" eb="3">
      <t>ネン</t>
    </rPh>
    <phoneticPr fontId="19"/>
  </si>
  <si>
    <t>１８年</t>
    <rPh sb="2" eb="3">
      <t>ネン</t>
    </rPh>
    <phoneticPr fontId="19"/>
  </si>
  <si>
    <t>１９年</t>
    <rPh sb="2" eb="3">
      <t>ネン</t>
    </rPh>
    <phoneticPr fontId="19"/>
  </si>
  <si>
    <t>前年対比</t>
    <rPh sb="0" eb="2">
      <t>ゼンネン</t>
    </rPh>
    <rPh sb="2" eb="4">
      <t>タイヒ</t>
    </rPh>
    <phoneticPr fontId="19"/>
  </si>
  <si>
    <t>日和山</t>
    <rPh sb="0" eb="2">
      <t>ヒヨリ</t>
    </rPh>
    <rPh sb="2" eb="3">
      <t>ヤマ</t>
    </rPh>
    <phoneticPr fontId="19"/>
  </si>
  <si>
    <t>石巻川開き祭り</t>
    <rPh sb="0" eb="2">
      <t>イシノマキ</t>
    </rPh>
    <rPh sb="2" eb="3">
      <t>カワ</t>
    </rPh>
    <rPh sb="3" eb="4">
      <t>ヒラ</t>
    </rPh>
    <rPh sb="5" eb="6">
      <t>マツ</t>
    </rPh>
    <phoneticPr fontId="19"/>
  </si>
  <si>
    <t>牧山</t>
    <rPh sb="0" eb="2">
      <t>マキヤマ</t>
    </rPh>
    <phoneticPr fontId="19"/>
  </si>
  <si>
    <t>渡波海水浴場</t>
    <rPh sb="0" eb="2">
      <t>ワタノハ</t>
    </rPh>
    <rPh sb="2" eb="4">
      <t>カイスイ</t>
    </rPh>
    <rPh sb="4" eb="6">
      <t>ヨクジョウ</t>
    </rPh>
    <phoneticPr fontId="19"/>
  </si>
  <si>
    <t>万石浦</t>
    <rPh sb="0" eb="3">
      <t>マンゴクウラ</t>
    </rPh>
    <phoneticPr fontId="19"/>
  </si>
  <si>
    <t>月浦</t>
    <rPh sb="0" eb="1">
      <t>ツキ</t>
    </rPh>
    <rPh sb="1" eb="2">
      <t>ウラ</t>
    </rPh>
    <phoneticPr fontId="19"/>
  </si>
  <si>
    <t>田代島</t>
    <rPh sb="0" eb="2">
      <t>タシロ</t>
    </rPh>
    <rPh sb="2" eb="3">
      <t>シマ</t>
    </rPh>
    <phoneticPr fontId="19"/>
  </si>
  <si>
    <t>北上川・運河交流館</t>
    <rPh sb="0" eb="1">
      <t>キタ</t>
    </rPh>
    <rPh sb="1" eb="3">
      <t>カミカワ</t>
    </rPh>
    <rPh sb="4" eb="6">
      <t>ウンガ</t>
    </rPh>
    <rPh sb="6" eb="8">
      <t>コウリュウ</t>
    </rPh>
    <rPh sb="8" eb="9">
      <t>ヤカタ</t>
    </rPh>
    <phoneticPr fontId="19"/>
  </si>
  <si>
    <t>石ノ森萬画館</t>
    <rPh sb="0" eb="1">
      <t>イシ</t>
    </rPh>
    <rPh sb="2" eb="3">
      <t>モリ</t>
    </rPh>
    <rPh sb="3" eb="4">
      <t>マン</t>
    </rPh>
    <rPh sb="4" eb="5">
      <t>ガ</t>
    </rPh>
    <rPh sb="5" eb="6">
      <t>ヤカタ</t>
    </rPh>
    <phoneticPr fontId="19"/>
  </si>
  <si>
    <t>鯨フォーラム2007（石巻会場）</t>
    <rPh sb="0" eb="1">
      <t>クジラ</t>
    </rPh>
    <rPh sb="11" eb="13">
      <t>イシノマキ</t>
    </rPh>
    <rPh sb="13" eb="15">
      <t>カイジョウ</t>
    </rPh>
    <phoneticPr fontId="19"/>
  </si>
  <si>
    <t>金華山</t>
    <rPh sb="0" eb="3">
      <t>キンカザン</t>
    </rPh>
    <phoneticPr fontId="19"/>
  </si>
  <si>
    <t>御番所公園</t>
    <rPh sb="0" eb="1">
      <t>ゴ</t>
    </rPh>
    <rPh sb="1" eb="2">
      <t>バン</t>
    </rPh>
    <rPh sb="2" eb="3">
      <t>トコロ</t>
    </rPh>
    <rPh sb="3" eb="5">
      <t>コウエン</t>
    </rPh>
    <phoneticPr fontId="19"/>
  </si>
  <si>
    <t>網地島</t>
    <rPh sb="0" eb="1">
      <t>アミ</t>
    </rPh>
    <rPh sb="1" eb="2">
      <t>チ</t>
    </rPh>
    <rPh sb="2" eb="3">
      <t>シマ</t>
    </rPh>
    <phoneticPr fontId="19"/>
  </si>
  <si>
    <t>十八成海水浴場</t>
    <rPh sb="0" eb="2">
      <t>ジュウハチ</t>
    </rPh>
    <rPh sb="2" eb="3">
      <t>ナ</t>
    </rPh>
    <rPh sb="3" eb="5">
      <t>カイスイ</t>
    </rPh>
    <rPh sb="5" eb="7">
      <t>ヨクジョウ</t>
    </rPh>
    <phoneticPr fontId="19"/>
  </si>
  <si>
    <t>網地白浜海水浴場</t>
    <rPh sb="0" eb="1">
      <t>アミ</t>
    </rPh>
    <rPh sb="1" eb="2">
      <t>チ</t>
    </rPh>
    <rPh sb="2" eb="4">
      <t>シラハマ</t>
    </rPh>
    <rPh sb="4" eb="6">
      <t>カイスイ</t>
    </rPh>
    <rPh sb="6" eb="8">
      <t>ヨクジョウ</t>
    </rPh>
    <phoneticPr fontId="19"/>
  </si>
  <si>
    <t>鯨まつり</t>
    <rPh sb="0" eb="1">
      <t>クジラ</t>
    </rPh>
    <phoneticPr fontId="19"/>
  </si>
  <si>
    <t>おしかまるごと浜っこまつり</t>
    <rPh sb="7" eb="8">
      <t>ハマ</t>
    </rPh>
    <phoneticPr fontId="19"/>
  </si>
  <si>
    <t>家族旅行村オートキャンプ場</t>
    <rPh sb="0" eb="2">
      <t>カゾク</t>
    </rPh>
    <rPh sb="2" eb="4">
      <t>リョコウ</t>
    </rPh>
    <rPh sb="4" eb="5">
      <t>ムラ</t>
    </rPh>
    <rPh sb="12" eb="13">
      <t>バ</t>
    </rPh>
    <phoneticPr fontId="19"/>
  </si>
  <si>
    <t>捕鯨100年祭</t>
    <rPh sb="0" eb="2">
      <t>ホゲイ</t>
    </rPh>
    <rPh sb="5" eb="7">
      <t>ネンサイ</t>
    </rPh>
    <phoneticPr fontId="19"/>
  </si>
  <si>
    <t>鯨フォーラム2007（牡鹿会場）</t>
    <rPh sb="0" eb="1">
      <t>クジラ</t>
    </rPh>
    <rPh sb="11" eb="13">
      <t>オシカ</t>
    </rPh>
    <rPh sb="13" eb="15">
      <t>カイジョウ</t>
    </rPh>
    <phoneticPr fontId="19"/>
  </si>
  <si>
    <t>雄勝森林公園</t>
    <rPh sb="0" eb="2">
      <t>オガツ</t>
    </rPh>
    <rPh sb="2" eb="4">
      <t>シンリン</t>
    </rPh>
    <rPh sb="4" eb="6">
      <t>コウエン</t>
    </rPh>
    <phoneticPr fontId="19"/>
  </si>
  <si>
    <t>雄勝インフォメーションセンター</t>
    <rPh sb="0" eb="2">
      <t>オカツ</t>
    </rPh>
    <phoneticPr fontId="19"/>
  </si>
  <si>
    <t>雄勝石ギャラリー</t>
    <rPh sb="0" eb="3">
      <t>オガツイシ</t>
    </rPh>
    <phoneticPr fontId="19"/>
  </si>
  <si>
    <t>荒浜海水浴場</t>
    <rPh sb="0" eb="2">
      <t>アラハマ</t>
    </rPh>
    <rPh sb="2" eb="4">
      <t>カイスイ</t>
    </rPh>
    <rPh sb="4" eb="6">
      <t>ヨクジョウ</t>
    </rPh>
    <phoneticPr fontId="19"/>
  </si>
  <si>
    <t>おがつ産業まつり</t>
    <rPh sb="3" eb="5">
      <t>サンギョウ</t>
    </rPh>
    <phoneticPr fontId="19"/>
  </si>
  <si>
    <t>おがつ夏まつり</t>
    <rPh sb="3" eb="4">
      <t>ナツ</t>
    </rPh>
    <phoneticPr fontId="19"/>
  </si>
  <si>
    <t>長面海水浴場、上品山</t>
    <rPh sb="0" eb="1">
      <t>ナガ</t>
    </rPh>
    <rPh sb="1" eb="2">
      <t>メン</t>
    </rPh>
    <rPh sb="2" eb="4">
      <t>カイスイ</t>
    </rPh>
    <rPh sb="4" eb="6">
      <t>ヨクジョウ</t>
    </rPh>
    <rPh sb="7" eb="9">
      <t>ジョウヒン</t>
    </rPh>
    <rPh sb="9" eb="10">
      <t>ヤマ</t>
    </rPh>
    <phoneticPr fontId="19"/>
  </si>
  <si>
    <t>道の駅　上品の郷</t>
    <rPh sb="0" eb="1">
      <t>ミチ</t>
    </rPh>
    <rPh sb="2" eb="3">
      <t>エキ</t>
    </rPh>
    <rPh sb="4" eb="6">
      <t>ジョウヒン</t>
    </rPh>
    <rPh sb="7" eb="8">
      <t>ゴウ</t>
    </rPh>
    <phoneticPr fontId="19"/>
  </si>
  <si>
    <t>鯨フォーラム2007（河北会場）</t>
    <rPh sb="0" eb="1">
      <t>クジラ</t>
    </rPh>
    <rPh sb="11" eb="13">
      <t>カホク</t>
    </rPh>
    <rPh sb="13" eb="15">
      <t>カイジョウ</t>
    </rPh>
    <phoneticPr fontId="19"/>
  </si>
  <si>
    <t>北上川・海岸・川釣り等</t>
    <rPh sb="0" eb="2">
      <t>キタカミ</t>
    </rPh>
    <rPh sb="2" eb="3">
      <t>ガワ</t>
    </rPh>
    <rPh sb="4" eb="6">
      <t>カイガン</t>
    </rPh>
    <rPh sb="7" eb="8">
      <t>カワ</t>
    </rPh>
    <rPh sb="8" eb="9">
      <t>ツ</t>
    </rPh>
    <rPh sb="10" eb="11">
      <t>ナド</t>
    </rPh>
    <phoneticPr fontId="19"/>
  </si>
  <si>
    <t>釣石神社・愛宕神社</t>
    <rPh sb="0" eb="1">
      <t>ツリ</t>
    </rPh>
    <rPh sb="1" eb="2">
      <t>イシ</t>
    </rPh>
    <rPh sb="2" eb="4">
      <t>ジンジャ</t>
    </rPh>
    <rPh sb="5" eb="7">
      <t>アタゴ</t>
    </rPh>
    <rPh sb="7" eb="9">
      <t>ジンジャ</t>
    </rPh>
    <phoneticPr fontId="19"/>
  </si>
  <si>
    <t>地引き網・大盤平・海釣り（船）等</t>
    <rPh sb="0" eb="2">
      <t>ジビ</t>
    </rPh>
    <rPh sb="3" eb="4">
      <t>アミ</t>
    </rPh>
    <rPh sb="5" eb="8">
      <t>オオバンダイラ</t>
    </rPh>
    <rPh sb="9" eb="11">
      <t>ウミヅ</t>
    </rPh>
    <rPh sb="13" eb="14">
      <t>フネ</t>
    </rPh>
    <rPh sb="15" eb="16">
      <t>ナド</t>
    </rPh>
    <phoneticPr fontId="19"/>
  </si>
  <si>
    <t>追分温泉等</t>
    <rPh sb="0" eb="2">
      <t>オイワケ</t>
    </rPh>
    <rPh sb="2" eb="4">
      <t>オンセン</t>
    </rPh>
    <rPh sb="4" eb="5">
      <t>ナド</t>
    </rPh>
    <phoneticPr fontId="19"/>
  </si>
  <si>
    <t>夕市・歳の市・郷土料理等</t>
    <rPh sb="0" eb="2">
      <t>ユウイチ</t>
    </rPh>
    <rPh sb="3" eb="4">
      <t>トシ</t>
    </rPh>
    <rPh sb="5" eb="6">
      <t>イチ</t>
    </rPh>
    <rPh sb="7" eb="9">
      <t>キョウド</t>
    </rPh>
    <rPh sb="9" eb="11">
      <t>リョウリ</t>
    </rPh>
    <rPh sb="11" eb="12">
      <t>ナド</t>
    </rPh>
    <phoneticPr fontId="19"/>
  </si>
  <si>
    <t>セミナー等</t>
    <rPh sb="4" eb="5">
      <t>ナド</t>
    </rPh>
    <phoneticPr fontId="19"/>
  </si>
  <si>
    <t>白浜海水浴場</t>
    <rPh sb="0" eb="2">
      <t>シラハマ</t>
    </rPh>
    <rPh sb="2" eb="5">
      <t>カイスイヨク</t>
    </rPh>
    <rPh sb="5" eb="6">
      <t>ジョウ</t>
    </rPh>
    <phoneticPr fontId="19"/>
  </si>
  <si>
    <t>股旅東北大会</t>
    <rPh sb="0" eb="2">
      <t>マタタビ</t>
    </rPh>
    <rPh sb="2" eb="4">
      <t>トウホク</t>
    </rPh>
    <rPh sb="4" eb="6">
      <t>タイカイ</t>
    </rPh>
    <phoneticPr fontId="19"/>
  </si>
  <si>
    <t>ものうふれあい祭</t>
    <rPh sb="7" eb="8">
      <t>マツ</t>
    </rPh>
    <phoneticPr fontId="19"/>
  </si>
  <si>
    <t>旭山</t>
    <rPh sb="0" eb="1">
      <t>アサヒ</t>
    </rPh>
    <rPh sb="1" eb="2">
      <t>ヤマ</t>
    </rPh>
    <phoneticPr fontId="19"/>
  </si>
  <si>
    <t>やさいっ娘</t>
    <rPh sb="4" eb="5">
      <t>ムスメ</t>
    </rPh>
    <phoneticPr fontId="19"/>
  </si>
  <si>
    <t>サン・ファンパーク</t>
    <phoneticPr fontId="19"/>
  </si>
  <si>
    <t>ホエールランドまつり</t>
    <phoneticPr fontId="19"/>
  </si>
  <si>
    <t>おがつホタテまつり</t>
    <phoneticPr fontId="19"/>
  </si>
  <si>
    <t>にっこりサンパーク</t>
    <phoneticPr fontId="19"/>
  </si>
  <si>
    <t>にっこりまつり</t>
    <phoneticPr fontId="19"/>
  </si>
  <si>
    <t>単位：人</t>
    <rPh sb="0" eb="2">
      <t>タンイ</t>
    </rPh>
    <rPh sb="3" eb="4">
      <t>ニン</t>
    </rPh>
    <phoneticPr fontId="19"/>
  </si>
  <si>
    <t>２０年</t>
    <rPh sb="2" eb="3">
      <t>ネン</t>
    </rPh>
    <phoneticPr fontId="19"/>
  </si>
  <si>
    <t>長面海岸・長面浦</t>
    <phoneticPr fontId="19"/>
  </si>
  <si>
    <t>「仙台宮城DC]特別事業</t>
    <phoneticPr fontId="19"/>
  </si>
  <si>
    <t>-</t>
    <phoneticPr fontId="19"/>
  </si>
  <si>
    <t>２１年</t>
    <rPh sb="2" eb="3">
      <t>ネン</t>
    </rPh>
    <phoneticPr fontId="19"/>
  </si>
  <si>
    <t>２１年</t>
    <phoneticPr fontId="19"/>
  </si>
  <si>
    <t>2009年4月より無人化</t>
    <rPh sb="4" eb="5">
      <t>ネン</t>
    </rPh>
    <rPh sb="6" eb="7">
      <t>ガツ</t>
    </rPh>
    <rPh sb="9" eb="12">
      <t>ムジンカ</t>
    </rPh>
    <phoneticPr fontId="19"/>
  </si>
  <si>
    <t>２１年</t>
    <phoneticPr fontId="19"/>
  </si>
  <si>
    <t>宮城県農業公社主催「牧場まつり」</t>
    <rPh sb="0" eb="3">
      <t>ミヤギケン</t>
    </rPh>
    <rPh sb="3" eb="5">
      <t>ノウギョウ</t>
    </rPh>
    <rPh sb="5" eb="7">
      <t>コウシャ</t>
    </rPh>
    <rPh sb="7" eb="9">
      <t>シュサイ</t>
    </rPh>
    <rPh sb="10" eb="12">
      <t>ボクジョウ</t>
    </rPh>
    <phoneticPr fontId="19"/>
  </si>
  <si>
    <t>SLホエール号運行イベント</t>
    <rPh sb="6" eb="7">
      <t>ゴウ</t>
    </rPh>
    <rPh sb="7" eb="9">
      <t>ウンコウ</t>
    </rPh>
    <phoneticPr fontId="19"/>
  </si>
  <si>
    <t>２２年</t>
  </si>
  <si>
    <t>２２年</t>
    <rPh sb="2" eb="3">
      <t>ネン</t>
    </rPh>
    <phoneticPr fontId="19"/>
  </si>
  <si>
    <t>世界ほやエキスポin石巻</t>
    <rPh sb="0" eb="2">
      <t>セカイ</t>
    </rPh>
    <rPh sb="10" eb="12">
      <t>イシノマキ</t>
    </rPh>
    <phoneticPr fontId="19"/>
  </si>
  <si>
    <t>２３年</t>
    <rPh sb="2" eb="3">
      <t>ネン</t>
    </rPh>
    <phoneticPr fontId="19"/>
  </si>
  <si>
    <t>観光再会まつり</t>
    <rPh sb="0" eb="2">
      <t>カンコウ</t>
    </rPh>
    <rPh sb="2" eb="4">
      <t>サイカイ</t>
    </rPh>
    <phoneticPr fontId="19"/>
  </si>
  <si>
    <t>２４年</t>
    <rPh sb="2" eb="3">
      <t>ネン</t>
    </rPh>
    <phoneticPr fontId="19"/>
  </si>
  <si>
    <t>２３年</t>
  </si>
  <si>
    <t>２４年</t>
  </si>
  <si>
    <t>東北４大焼きそばフェスティバルinいしのまき(H22)/東北元気フェスティバル(H24)</t>
    <rPh sb="0" eb="2">
      <t>トウホク</t>
    </rPh>
    <rPh sb="3" eb="4">
      <t>ダイ</t>
    </rPh>
    <rPh sb="4" eb="5">
      <t>ヤ</t>
    </rPh>
    <rPh sb="28" eb="30">
      <t>トウホク</t>
    </rPh>
    <rPh sb="30" eb="32">
      <t>ゲンキ</t>
    </rPh>
    <phoneticPr fontId="19"/>
  </si>
  <si>
    <t>石巻まちなか復興マルシェ</t>
    <rPh sb="0" eb="2">
      <t>イシノマキ</t>
    </rPh>
    <rPh sb="6" eb="8">
      <t>フッコウ</t>
    </rPh>
    <phoneticPr fontId="19"/>
  </si>
  <si>
    <t>文房四宝まつり</t>
    <rPh sb="0" eb="1">
      <t>ブン</t>
    </rPh>
    <rPh sb="1" eb="2">
      <t>ボウ</t>
    </rPh>
    <rPh sb="2" eb="3">
      <t>ヨン</t>
    </rPh>
    <rPh sb="3" eb="4">
      <t>タカラ</t>
    </rPh>
    <phoneticPr fontId="19"/>
  </si>
  <si>
    <t>２５年</t>
    <rPh sb="2" eb="3">
      <t>ネン</t>
    </rPh>
    <phoneticPr fontId="19"/>
  </si>
  <si>
    <t>資料：石巻市観光課</t>
    <rPh sb="0" eb="2">
      <t>シリョウ</t>
    </rPh>
    <rPh sb="3" eb="6">
      <t>イシノマキシ</t>
    </rPh>
    <rPh sb="6" eb="8">
      <t>カンコウ</t>
    </rPh>
    <rPh sb="8" eb="9">
      <t>カ</t>
    </rPh>
    <phoneticPr fontId="19"/>
  </si>
  <si>
    <t>２６年</t>
    <rPh sb="2" eb="3">
      <t>ネン</t>
    </rPh>
    <phoneticPr fontId="19"/>
  </si>
  <si>
    <t>２６年</t>
  </si>
  <si>
    <t>ちゃちゃ丸フレンズフェスタ</t>
    <rPh sb="4" eb="5">
      <t>マル</t>
    </rPh>
    <phoneticPr fontId="19"/>
  </si>
  <si>
    <t>２６年</t>
    <phoneticPr fontId="19"/>
  </si>
  <si>
    <t>北上復興市</t>
    <rPh sb="0" eb="2">
      <t>キタカミ</t>
    </rPh>
    <rPh sb="2" eb="4">
      <t>フッコウ</t>
    </rPh>
    <rPh sb="4" eb="5">
      <t>イチ</t>
    </rPh>
    <phoneticPr fontId="19"/>
  </si>
  <si>
    <t>いしのまき大漁まつり</t>
    <rPh sb="5" eb="7">
      <t>タイリョウ</t>
    </rPh>
    <phoneticPr fontId="19"/>
  </si>
  <si>
    <t>サマーフェスタ・イン・かほく</t>
    <phoneticPr fontId="19"/>
  </si>
  <si>
    <t>かほく産業まつり</t>
    <rPh sb="3" eb="5">
      <t>サンギョウ</t>
    </rPh>
    <phoneticPr fontId="19"/>
  </si>
  <si>
    <t>石巻かきまつり</t>
    <rPh sb="0" eb="2">
      <t>イシノマキ</t>
    </rPh>
    <phoneticPr fontId="19"/>
  </si>
  <si>
    <t>２７年</t>
    <rPh sb="2" eb="3">
      <t>ネン</t>
    </rPh>
    <phoneticPr fontId="19"/>
  </si>
  <si>
    <t>－</t>
    <phoneticPr fontId="19"/>
  </si>
  <si>
    <t>-</t>
    <phoneticPr fontId="19"/>
  </si>
  <si>
    <t>２８年</t>
    <rPh sb="2" eb="3">
      <t>ネン</t>
    </rPh>
    <phoneticPr fontId="19"/>
  </si>
  <si>
    <t>２７年</t>
  </si>
  <si>
    <t>２８年</t>
  </si>
  <si>
    <t>-</t>
  </si>
  <si>
    <t>-</t>
    <phoneticPr fontId="19"/>
  </si>
  <si>
    <t>仙石線イベント</t>
    <rPh sb="0" eb="1">
      <t>セン</t>
    </rPh>
    <rPh sb="1" eb="2">
      <t>セキ</t>
    </rPh>
    <rPh sb="2" eb="3">
      <t>セン</t>
    </rPh>
    <phoneticPr fontId="19"/>
  </si>
  <si>
    <t>ツール・ド・東北</t>
    <rPh sb="6" eb="8">
      <t>トウホク</t>
    </rPh>
    <phoneticPr fontId="19"/>
  </si>
  <si>
    <t>復興マラソン</t>
    <rPh sb="0" eb="2">
      <t>フッコウ</t>
    </rPh>
    <phoneticPr fontId="19"/>
  </si>
  <si>
    <t>トリコローレ音楽祭</t>
    <rPh sb="6" eb="9">
      <t>オンガクサイ</t>
    </rPh>
    <phoneticPr fontId="19"/>
  </si>
  <si>
    <t>石巻市復興まちづくり情報交流館中央館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チュウオウ</t>
    </rPh>
    <rPh sb="17" eb="18">
      <t>カン</t>
    </rPh>
    <phoneticPr fontId="19"/>
  </si>
  <si>
    <t>ベガルタイベント</t>
    <phoneticPr fontId="19"/>
  </si>
  <si>
    <t>石巻市復興まちづくり情報交流館牡鹿館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オシカ</t>
    </rPh>
    <rPh sb="17" eb="18">
      <t>カン</t>
    </rPh>
    <phoneticPr fontId="19"/>
  </si>
  <si>
    <t>石巻市復興まちづくり情報交流館雄勝館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オガツ</t>
    </rPh>
    <rPh sb="17" eb="18">
      <t>カン</t>
    </rPh>
    <phoneticPr fontId="19"/>
  </si>
  <si>
    <t>波板地域交流センター</t>
    <rPh sb="0" eb="2">
      <t>ナミイタ</t>
    </rPh>
    <rPh sb="2" eb="4">
      <t>チイキ</t>
    </rPh>
    <rPh sb="4" eb="6">
      <t>コウリュウ</t>
    </rPh>
    <phoneticPr fontId="19"/>
  </si>
  <si>
    <t>オーリンクハウス</t>
    <phoneticPr fontId="19"/>
  </si>
  <si>
    <t>石巻市復興まちづくり情報交流館北上館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キタカミ</t>
    </rPh>
    <rPh sb="17" eb="18">
      <t>カン</t>
    </rPh>
    <phoneticPr fontId="19"/>
  </si>
  <si>
    <t>２８年</t>
    <rPh sb="2" eb="3">
      <t>ネン</t>
    </rPh>
    <phoneticPr fontId="19"/>
  </si>
  <si>
    <t>かなんまつり</t>
    <phoneticPr fontId="19"/>
  </si>
  <si>
    <t>ポケモンGOとの連携イベント</t>
    <rPh sb="8" eb="10">
      <t>レンケイ</t>
    </rPh>
    <phoneticPr fontId="19"/>
  </si>
  <si>
    <t>Reborn-Art Fesxap bank fes</t>
    <phoneticPr fontId="19"/>
  </si>
  <si>
    <t>齋藤氏庭園</t>
    <rPh sb="0" eb="3">
      <t>サイトウシ</t>
    </rPh>
    <rPh sb="3" eb="5">
      <t>テイエン</t>
    </rPh>
    <phoneticPr fontId="19"/>
  </si>
  <si>
    <t>コロボックルハウス</t>
    <phoneticPr fontId="19"/>
  </si>
  <si>
    <t>-</t>
    <phoneticPr fontId="19"/>
  </si>
  <si>
    <t>-</t>
    <phoneticPr fontId="19"/>
  </si>
  <si>
    <t>２９年</t>
    <rPh sb="2" eb="3">
      <t>ネン</t>
    </rPh>
    <phoneticPr fontId="19"/>
  </si>
  <si>
    <t>-</t>
    <phoneticPr fontId="19"/>
  </si>
  <si>
    <t>前年対比</t>
    <phoneticPr fontId="19"/>
  </si>
  <si>
    <t>Reborn-Art Fes</t>
    <phoneticPr fontId="19"/>
  </si>
  <si>
    <t>桃生インフォメーションプラザ</t>
    <rPh sb="0" eb="2">
      <t>モノウ</t>
    </rPh>
    <phoneticPr fontId="19"/>
  </si>
  <si>
    <t>かなんパークゴルフ場</t>
    <rPh sb="9" eb="10">
      <t>ジョウ</t>
    </rPh>
    <phoneticPr fontId="19"/>
  </si>
  <si>
    <t>３０年</t>
    <rPh sb="2" eb="3">
      <t>ネン</t>
    </rPh>
    <phoneticPr fontId="19"/>
  </si>
  <si>
    <t>３０年</t>
    <rPh sb="2" eb="3">
      <t>ネン</t>
    </rPh>
    <phoneticPr fontId="19"/>
  </si>
  <si>
    <t>３０年</t>
    <phoneticPr fontId="19"/>
  </si>
  <si>
    <t>いしのまき元気いちば</t>
  </si>
  <si>
    <t>かわまち交流センター</t>
    <rPh sb="4" eb="6">
      <t>コウリュウ</t>
    </rPh>
    <phoneticPr fontId="2"/>
  </si>
  <si>
    <t>石巻市指定文化財　旧観慶丸商店</t>
    <phoneticPr fontId="19"/>
  </si>
  <si>
    <t>マンガアイランド</t>
  </si>
  <si>
    <t>感伝祭</t>
    <phoneticPr fontId="19"/>
  </si>
  <si>
    <t>北上観光物産交流センター</t>
    <phoneticPr fontId="19"/>
  </si>
  <si>
    <t>３０年</t>
    <phoneticPr fontId="19"/>
  </si>
  <si>
    <t>潮騒まつり</t>
    <phoneticPr fontId="19"/>
  </si>
  <si>
    <t>神割崎</t>
    <phoneticPr fontId="19"/>
  </si>
  <si>
    <t>石巻・川のビジターセンター</t>
    <phoneticPr fontId="19"/>
  </si>
  <si>
    <t>海鮮まつり</t>
    <rPh sb="0" eb="2">
      <t>カイセン</t>
    </rPh>
    <phoneticPr fontId="19"/>
  </si>
  <si>
    <t>３０年</t>
    <phoneticPr fontId="19"/>
  </si>
  <si>
    <t>かき祭り</t>
    <rPh sb="2" eb="3">
      <t>マツ</t>
    </rPh>
    <phoneticPr fontId="19"/>
  </si>
  <si>
    <t>仙石線９０周年イベント</t>
    <phoneticPr fontId="19"/>
  </si>
  <si>
    <t>わぶち夏祭り</t>
    <rPh sb="3" eb="5">
      <t>ナツマツ</t>
    </rPh>
    <phoneticPr fontId="19"/>
  </si>
  <si>
    <t>３１年(R1)</t>
  </si>
  <si>
    <t>３１年(R1)</t>
    <rPh sb="2" eb="3">
      <t>ネン</t>
    </rPh>
    <phoneticPr fontId="19"/>
  </si>
  <si>
    <t>３１年(R1)</t>
    <phoneticPr fontId="19"/>
  </si>
  <si>
    <t>大型客船</t>
    <phoneticPr fontId="19"/>
  </si>
  <si>
    <t>３１年（R1）</t>
    <rPh sb="2" eb="3">
      <t>ネン</t>
    </rPh>
    <phoneticPr fontId="19"/>
  </si>
  <si>
    <t>石巻駅前観光物産案内所</t>
    <rPh sb="0" eb="3">
      <t>イシノマキエキ</t>
    </rPh>
    <rPh sb="3" eb="4">
      <t>マエ</t>
    </rPh>
    <rPh sb="4" eb="6">
      <t>カンコウ</t>
    </rPh>
    <rPh sb="6" eb="8">
      <t>ブッサン</t>
    </rPh>
    <rPh sb="8" eb="11">
      <t>アンナイジョ</t>
    </rPh>
    <phoneticPr fontId="19"/>
  </si>
  <si>
    <t>３１年(R1)</t>
    <phoneticPr fontId="19"/>
  </si>
  <si>
    <t>-</t>
    <phoneticPr fontId="19"/>
  </si>
  <si>
    <t>前年比</t>
    <rPh sb="0" eb="3">
      <t>ゼンネンヒ</t>
    </rPh>
    <phoneticPr fontId="19"/>
  </si>
  <si>
    <t>前年対比</t>
    <rPh sb="0" eb="4">
      <t>ゼンネンタイヒ</t>
    </rPh>
    <phoneticPr fontId="19"/>
  </si>
  <si>
    <t>３１年(R1)</t>
    <phoneticPr fontId="19"/>
  </si>
  <si>
    <t>-</t>
    <phoneticPr fontId="19"/>
  </si>
  <si>
    <t>ｃ</t>
    <phoneticPr fontId="19"/>
  </si>
  <si>
    <t>３１年(R1)</t>
    <phoneticPr fontId="19"/>
  </si>
  <si>
    <t>R２年</t>
  </si>
  <si>
    <t>R２年</t>
    <rPh sb="2" eb="3">
      <t>ネン</t>
    </rPh>
    <phoneticPr fontId="19"/>
  </si>
  <si>
    <t>R２年</t>
    <phoneticPr fontId="19"/>
  </si>
  <si>
    <t>橋通りCOMMON(R2.11閉鎖）</t>
    <rPh sb="0" eb="1">
      <t>ハシ</t>
    </rPh>
    <rPh sb="1" eb="2">
      <t>ドオ</t>
    </rPh>
    <rPh sb="15" eb="17">
      <t>ヘイサ</t>
    </rPh>
    <phoneticPr fontId="19"/>
  </si>
  <si>
    <t>-</t>
    <phoneticPr fontId="19"/>
  </si>
  <si>
    <t>おしかホエールランド
(R2～リニューアルオープン）</t>
    <phoneticPr fontId="19"/>
  </si>
  <si>
    <t>前年対比</t>
    <phoneticPr fontId="19"/>
  </si>
  <si>
    <t>（R1閉館）</t>
    <rPh sb="3" eb="5">
      <t>ヘイカン</t>
    </rPh>
    <phoneticPr fontId="19"/>
  </si>
  <si>
    <t>雄勝硯伝統産業会館
（R2.5～リニューアルオープン）</t>
    <rPh sb="0" eb="2">
      <t>オガツ</t>
    </rPh>
    <rPh sb="2" eb="3">
      <t>スズリ</t>
    </rPh>
    <rPh sb="3" eb="5">
      <t>デントウ</t>
    </rPh>
    <rPh sb="5" eb="7">
      <t>サンギョウ</t>
    </rPh>
    <rPh sb="7" eb="9">
      <t>カイカン</t>
    </rPh>
    <phoneticPr fontId="19"/>
  </si>
  <si>
    <t>（R2.3閉館）</t>
    <rPh sb="5" eb="7">
      <t>ヘイカン</t>
    </rPh>
    <phoneticPr fontId="19"/>
  </si>
  <si>
    <t>おがつ店こ屋街
（R2.5～硯上の里おがつ・雄勝観光物産交流館「おがつ・たなこや」）</t>
    <rPh sb="3" eb="4">
      <t>ミセ</t>
    </rPh>
    <rPh sb="5" eb="6">
      <t>ヤ</t>
    </rPh>
    <rPh sb="6" eb="7">
      <t>ガイ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</si>
</sst>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0_);[Red]\(0\)"/>
    <numFmt numFmtId="178" formatCode="#,##0_);[Red]\(#,##0\)"/>
    <numFmt numFmtId="179" formatCode="0.00_);[Red]\(0.00\)"/>
    <numFmt numFmtId="180" formatCode="#,##0;\-#,##0;&quot;-&quot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0" fontId="20" fillId="0" borderId="0" applyFill="0" applyBorder="0" applyAlignment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24" borderId="12" xfId="0" applyFont="1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6" borderId="12" xfId="0" applyFill="1" applyBorder="1" applyAlignment="1">
      <alignment horizontal="center" vertical="center"/>
    </xf>
    <xf numFmtId="0" fontId="6" fillId="26" borderId="12" xfId="0" applyFont="1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6" fillId="27" borderId="12" xfId="0" applyFont="1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6" fillId="28" borderId="12" xfId="0" applyFont="1" applyFill="1" applyBorder="1" applyAlignment="1">
      <alignment horizontal="center" vertical="center"/>
    </xf>
    <xf numFmtId="0" fontId="6" fillId="29" borderId="12" xfId="0" applyFont="1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6" fillId="30" borderId="12" xfId="0" applyFont="1" applyFill="1" applyBorder="1" applyAlignment="1">
      <alignment horizontal="center" vertical="center"/>
    </xf>
    <xf numFmtId="0" fontId="0" fillId="31" borderId="12" xfId="0" applyFill="1" applyBorder="1" applyAlignment="1">
      <alignment horizontal="center" vertical="center"/>
    </xf>
    <xf numFmtId="0" fontId="6" fillId="31" borderId="12" xfId="0" applyFont="1" applyFill="1" applyBorder="1" applyAlignment="1">
      <alignment horizontal="center" vertical="center"/>
    </xf>
    <xf numFmtId="0" fontId="0" fillId="32" borderId="12" xfId="0" applyFill="1" applyBorder="1" applyAlignment="1">
      <alignment horizontal="center" vertical="center"/>
    </xf>
    <xf numFmtId="0" fontId="6" fillId="32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3" fontId="23" fillId="0" borderId="12" xfId="0" applyNumberFormat="1" applyFont="1" applyFill="1" applyBorder="1">
      <alignment vertical="center"/>
    </xf>
    <xf numFmtId="3" fontId="0" fillId="25" borderId="12" xfId="0" applyNumberFormat="1" applyFill="1" applyBorder="1">
      <alignment vertical="center"/>
    </xf>
    <xf numFmtId="0" fontId="0" fillId="28" borderId="13" xfId="0" applyFill="1" applyBorder="1" applyAlignment="1">
      <alignment horizontal="center" vertical="center"/>
    </xf>
    <xf numFmtId="0" fontId="0" fillId="28" borderId="14" xfId="0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30" borderId="14" xfId="0" applyFill="1" applyBorder="1" applyAlignment="1">
      <alignment horizontal="center" vertical="center"/>
    </xf>
    <xf numFmtId="0" fontId="6" fillId="30" borderId="16" xfId="0" applyFont="1" applyFill="1" applyBorder="1" applyAlignment="1">
      <alignment horizontal="center" vertical="center"/>
    </xf>
    <xf numFmtId="0" fontId="0" fillId="30" borderId="17" xfId="0" applyFill="1" applyBorder="1" applyAlignment="1">
      <alignment horizontal="center" vertical="center"/>
    </xf>
    <xf numFmtId="0" fontId="0" fillId="30" borderId="15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6" fillId="30" borderId="18" xfId="0" applyFont="1" applyFill="1" applyBorder="1" applyAlignment="1">
      <alignment horizontal="center" vertical="center"/>
    </xf>
    <xf numFmtId="0" fontId="0" fillId="27" borderId="14" xfId="0" applyFill="1" applyBorder="1" applyAlignment="1">
      <alignment horizontal="center" vertical="center"/>
    </xf>
    <xf numFmtId="0" fontId="0" fillId="27" borderId="17" xfId="0" applyFill="1" applyBorder="1" applyAlignment="1">
      <alignment horizontal="center" vertical="center"/>
    </xf>
    <xf numFmtId="0" fontId="0" fillId="26" borderId="17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0" fontId="0" fillId="26" borderId="14" xfId="0" applyFill="1" applyBorder="1" applyAlignment="1">
      <alignment horizontal="center" vertical="center"/>
    </xf>
    <xf numFmtId="0" fontId="6" fillId="26" borderId="16" xfId="0" applyFont="1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/>
    </xf>
    <xf numFmtId="0" fontId="0" fillId="31" borderId="14" xfId="0" applyFill="1" applyBorder="1" applyAlignment="1">
      <alignment horizontal="center" vertical="center"/>
    </xf>
    <xf numFmtId="0" fontId="0" fillId="32" borderId="14" xfId="0" applyFill="1" applyBorder="1" applyAlignment="1">
      <alignment horizontal="center" vertical="center"/>
    </xf>
    <xf numFmtId="0" fontId="0" fillId="30" borderId="19" xfId="0" applyFill="1" applyBorder="1" applyAlignment="1">
      <alignment vertical="center"/>
    </xf>
    <xf numFmtId="3" fontId="23" fillId="0" borderId="20" xfId="0" applyNumberFormat="1" applyFont="1" applyFill="1" applyBorder="1">
      <alignment vertical="center"/>
    </xf>
    <xf numFmtId="0" fontId="0" fillId="33" borderId="21" xfId="0" applyFill="1" applyBorder="1" applyAlignment="1">
      <alignment vertical="center"/>
    </xf>
    <xf numFmtId="0" fontId="6" fillId="33" borderId="22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right" vertical="center"/>
    </xf>
    <xf numFmtId="3" fontId="0" fillId="0" borderId="13" xfId="0" applyNumberFormat="1" applyBorder="1">
      <alignment vertical="center"/>
    </xf>
    <xf numFmtId="3" fontId="0" fillId="0" borderId="24" xfId="0" applyNumberFormat="1" applyBorder="1">
      <alignment vertical="center"/>
    </xf>
    <xf numFmtId="3" fontId="6" fillId="0" borderId="12" xfId="0" applyNumberFormat="1" applyFont="1" applyFill="1" applyBorder="1" applyAlignment="1">
      <alignment horizontal="right" vertical="center"/>
    </xf>
    <xf numFmtId="3" fontId="0" fillId="0" borderId="12" xfId="0" applyNumberFormat="1" applyBorder="1">
      <alignment vertical="center"/>
    </xf>
    <xf numFmtId="3" fontId="0" fillId="0" borderId="20" xfId="0" applyNumberFormat="1" applyBorder="1">
      <alignment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3" fontId="0" fillId="0" borderId="14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25" borderId="12" xfId="38" applyNumberFormat="1" applyFont="1" applyFill="1" applyBorder="1">
      <alignment vertical="center"/>
    </xf>
    <xf numFmtId="3" fontId="0" fillId="25" borderId="20" xfId="38" applyNumberFormat="1" applyFont="1" applyFill="1" applyBorder="1">
      <alignment vertical="center"/>
    </xf>
    <xf numFmtId="3" fontId="6" fillId="0" borderId="16" xfId="0" applyNumberFormat="1" applyFont="1" applyFill="1" applyBorder="1" applyAlignment="1">
      <alignment horizontal="right" vertical="center"/>
    </xf>
    <xf numFmtId="3" fontId="27" fillId="0" borderId="12" xfId="0" applyNumberFormat="1" applyFont="1" applyFill="1" applyBorder="1" applyAlignment="1">
      <alignment horizontal="right" vertical="center"/>
    </xf>
    <xf numFmtId="3" fontId="0" fillId="0" borderId="16" xfId="0" applyNumberFormat="1" applyBorder="1">
      <alignment vertical="center"/>
    </xf>
    <xf numFmtId="3" fontId="6" fillId="0" borderId="15" xfId="0" applyNumberFormat="1" applyFont="1" applyFill="1" applyBorder="1" applyAlignment="1">
      <alignment horizontal="right" vertical="center"/>
    </xf>
    <xf numFmtId="3" fontId="0" fillId="0" borderId="15" xfId="0" applyNumberFormat="1" applyBorder="1">
      <alignment vertical="center"/>
    </xf>
    <xf numFmtId="3" fontId="0" fillId="0" borderId="26" xfId="0" applyNumberFormat="1" applyBorder="1">
      <alignment vertical="center"/>
    </xf>
    <xf numFmtId="3" fontId="6" fillId="0" borderId="18" xfId="0" applyNumberFormat="1" applyFont="1" applyFill="1" applyBorder="1" applyAlignment="1">
      <alignment horizontal="right" vertical="center"/>
    </xf>
    <xf numFmtId="3" fontId="0" fillId="0" borderId="18" xfId="0" applyNumberFormat="1" applyBorder="1">
      <alignment vertical="center"/>
    </xf>
    <xf numFmtId="3" fontId="0" fillId="0" borderId="27" xfId="0" applyNumberFormat="1" applyBorder="1">
      <alignment vertical="center"/>
    </xf>
    <xf numFmtId="3" fontId="0" fillId="0" borderId="17" xfId="0" applyNumberFormat="1" applyBorder="1">
      <alignment vertical="center"/>
    </xf>
    <xf numFmtId="3" fontId="0" fillId="0" borderId="28" xfId="0" applyNumberFormat="1" applyBorder="1">
      <alignment vertical="center"/>
    </xf>
    <xf numFmtId="3" fontId="6" fillId="25" borderId="12" xfId="39" applyNumberFormat="1" applyFont="1" applyFill="1" applyBorder="1">
      <alignment vertical="center"/>
    </xf>
    <xf numFmtId="3" fontId="6" fillId="25" borderId="12" xfId="37" applyNumberFormat="1" applyFill="1" applyBorder="1" applyAlignment="1">
      <alignment horizontal="right" vertical="center"/>
    </xf>
    <xf numFmtId="3" fontId="6" fillId="25" borderId="20" xfId="37" applyNumberFormat="1" applyFill="1" applyBorder="1" applyAlignment="1">
      <alignment horizontal="right" vertical="center"/>
    </xf>
    <xf numFmtId="3" fontId="6" fillId="25" borderId="12" xfId="37" applyNumberForma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3" fontId="0" fillId="0" borderId="22" xfId="0" applyNumberFormat="1" applyBorder="1">
      <alignment vertical="center"/>
    </xf>
    <xf numFmtId="3" fontId="0" fillId="0" borderId="29" xfId="0" applyNumberFormat="1" applyBorder="1">
      <alignment vertical="center"/>
    </xf>
    <xf numFmtId="3" fontId="0" fillId="25" borderId="17" xfId="38" applyNumberFormat="1" applyFont="1" applyFill="1" applyBorder="1">
      <alignment vertical="center"/>
    </xf>
    <xf numFmtId="3" fontId="0" fillId="25" borderId="28" xfId="38" applyNumberFormat="1" applyFont="1" applyFill="1" applyBorder="1">
      <alignment vertical="center"/>
    </xf>
    <xf numFmtId="0" fontId="0" fillId="28" borderId="15" xfId="0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right" vertical="center"/>
    </xf>
    <xf numFmtId="0" fontId="0" fillId="24" borderId="17" xfId="0" applyFill="1" applyBorder="1" applyAlignment="1">
      <alignment horizontal="center" vertical="center"/>
    </xf>
    <xf numFmtId="0" fontId="0" fillId="28" borderId="17" xfId="0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right" vertical="center"/>
    </xf>
    <xf numFmtId="0" fontId="0" fillId="29" borderId="17" xfId="0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2" borderId="17" xfId="0" applyFill="1" applyBorder="1" applyAlignment="1">
      <alignment horizontal="center" vertical="center"/>
    </xf>
    <xf numFmtId="38" fontId="6" fillId="0" borderId="17" xfId="37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/>
    </xf>
    <xf numFmtId="3" fontId="6" fillId="25" borderId="17" xfId="39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38" fontId="6" fillId="0" borderId="28" xfId="37" applyFont="1" applyFill="1" applyBorder="1" applyAlignment="1">
      <alignment horizontal="right" vertical="center"/>
    </xf>
    <xf numFmtId="38" fontId="6" fillId="0" borderId="13" xfId="37" applyFont="1" applyFill="1" applyBorder="1" applyAlignment="1">
      <alignment horizontal="right" vertical="center"/>
    </xf>
    <xf numFmtId="0" fontId="0" fillId="27" borderId="30" xfId="0" applyFont="1" applyFill="1" applyBorder="1" applyAlignment="1">
      <alignment horizontal="center" vertical="center"/>
    </xf>
    <xf numFmtId="0" fontId="0" fillId="27" borderId="18" xfId="0" applyFont="1" applyFill="1" applyBorder="1" applyAlignment="1">
      <alignment horizontal="center" vertical="center"/>
    </xf>
    <xf numFmtId="38" fontId="6" fillId="0" borderId="18" xfId="37" applyFont="1" applyFill="1" applyBorder="1" applyAlignment="1">
      <alignment horizontal="right" vertical="center"/>
    </xf>
    <xf numFmtId="38" fontId="6" fillId="0" borderId="23" xfId="37" applyFont="1" applyFill="1" applyBorder="1" applyAlignment="1">
      <alignment horizontal="right" vertical="center"/>
    </xf>
    <xf numFmtId="0" fontId="0" fillId="27" borderId="31" xfId="0" applyFont="1" applyFill="1" applyBorder="1" applyAlignment="1">
      <alignment horizontal="center" vertical="center"/>
    </xf>
    <xf numFmtId="3" fontId="0" fillId="25" borderId="15" xfId="0" applyNumberFormat="1" applyFill="1" applyBorder="1" applyProtection="1">
      <alignment vertical="center"/>
    </xf>
    <xf numFmtId="3" fontId="0" fillId="25" borderId="12" xfId="0" applyNumberFormat="1" applyFill="1" applyBorder="1" applyProtection="1">
      <alignment vertical="center"/>
    </xf>
    <xf numFmtId="3" fontId="0" fillId="25" borderId="20" xfId="0" applyNumberFormat="1" applyFill="1" applyBorder="1" applyProtection="1">
      <alignment vertical="center"/>
    </xf>
    <xf numFmtId="3" fontId="0" fillId="25" borderId="26" xfId="0" applyNumberFormat="1" applyFill="1" applyBorder="1" applyProtection="1">
      <alignment vertical="center"/>
    </xf>
    <xf numFmtId="0" fontId="0" fillId="27" borderId="12" xfId="0" applyFont="1" applyFill="1" applyBorder="1" applyAlignment="1">
      <alignment horizontal="center" vertical="center"/>
    </xf>
    <xf numFmtId="38" fontId="6" fillId="0" borderId="12" xfId="37" applyFont="1" applyFill="1" applyBorder="1" applyAlignment="1">
      <alignment horizontal="right" vertical="center"/>
    </xf>
    <xf numFmtId="0" fontId="0" fillId="29" borderId="19" xfId="0" applyFill="1" applyBorder="1" applyAlignment="1">
      <alignment vertical="center"/>
    </xf>
    <xf numFmtId="0" fontId="0" fillId="29" borderId="18" xfId="0" applyFont="1" applyFill="1" applyBorder="1" applyAlignment="1">
      <alignment horizontal="center" vertical="center"/>
    </xf>
    <xf numFmtId="0" fontId="6" fillId="26" borderId="32" xfId="0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right" vertical="center"/>
    </xf>
    <xf numFmtId="3" fontId="0" fillId="0" borderId="32" xfId="0" applyNumberFormat="1" applyBorder="1">
      <alignment vertical="center"/>
    </xf>
    <xf numFmtId="3" fontId="0" fillId="0" borderId="33" xfId="0" applyNumberFormat="1" applyBorder="1">
      <alignment vertical="center"/>
    </xf>
    <xf numFmtId="0" fontId="0" fillId="26" borderId="15" xfId="0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9" fontId="24" fillId="0" borderId="0" xfId="0" applyNumberFormat="1" applyFont="1" applyFill="1" applyBorder="1" applyAlignment="1">
      <alignment horizontal="right" vertical="center"/>
    </xf>
    <xf numFmtId="0" fontId="0" fillId="30" borderId="18" xfId="0" applyFill="1" applyBorder="1" applyAlignment="1">
      <alignment horizontal="center" vertical="center"/>
    </xf>
    <xf numFmtId="0" fontId="6" fillId="26" borderId="14" xfId="0" applyFont="1" applyFill="1" applyBorder="1" applyAlignment="1">
      <alignment horizontal="center" vertical="center"/>
    </xf>
    <xf numFmtId="3" fontId="0" fillId="25" borderId="17" xfId="0" applyNumberFormat="1" applyFill="1" applyBorder="1" applyProtection="1">
      <alignment vertical="center"/>
    </xf>
    <xf numFmtId="3" fontId="0" fillId="25" borderId="28" xfId="0" applyNumberFormat="1" applyFill="1" applyBorder="1" applyProtection="1">
      <alignment vertical="center"/>
    </xf>
    <xf numFmtId="3" fontId="0" fillId="0" borderId="17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0" fontId="25" fillId="24" borderId="16" xfId="0" applyFont="1" applyFill="1" applyBorder="1" applyAlignment="1">
      <alignment horizontal="center" vertical="center"/>
    </xf>
    <xf numFmtId="0" fontId="25" fillId="28" borderId="16" xfId="0" applyFont="1" applyFill="1" applyBorder="1" applyAlignment="1">
      <alignment horizontal="center" vertical="center"/>
    </xf>
    <xf numFmtId="0" fontId="25" fillId="28" borderId="17" xfId="0" applyFont="1" applyFill="1" applyBorder="1" applyAlignment="1">
      <alignment horizontal="center" vertical="center"/>
    </xf>
    <xf numFmtId="0" fontId="25" fillId="30" borderId="16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vertical="center"/>
    </xf>
    <xf numFmtId="10" fontId="0" fillId="0" borderId="12" xfId="0" applyNumberFormat="1" applyFont="1" applyFill="1" applyBorder="1" applyAlignment="1">
      <alignment horizontal="right" vertical="center"/>
    </xf>
    <xf numFmtId="0" fontId="25" fillId="30" borderId="17" xfId="0" applyFont="1" applyFill="1" applyBorder="1" applyAlignment="1">
      <alignment horizontal="center" vertical="center"/>
    </xf>
    <xf numFmtId="0" fontId="25" fillId="27" borderId="17" xfId="0" applyFont="1" applyFill="1" applyBorder="1" applyAlignment="1">
      <alignment horizontal="center" vertical="center"/>
    </xf>
    <xf numFmtId="0" fontId="25" fillId="27" borderId="30" xfId="0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center" vertical="center"/>
    </xf>
    <xf numFmtId="0" fontId="25" fillId="29" borderId="16" xfId="0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horizontal="center" vertical="center"/>
    </xf>
    <xf numFmtId="0" fontId="25" fillId="31" borderId="17" xfId="0" applyFont="1" applyFill="1" applyBorder="1" applyAlignment="1">
      <alignment horizontal="center" vertical="center"/>
    </xf>
    <xf numFmtId="0" fontId="25" fillId="32" borderId="17" xfId="0" applyFont="1" applyFill="1" applyBorder="1" applyAlignment="1">
      <alignment horizontal="center" vertical="center"/>
    </xf>
    <xf numFmtId="0" fontId="25" fillId="32" borderId="16" xfId="0" applyFont="1" applyFill="1" applyBorder="1" applyAlignment="1">
      <alignment horizontal="center" vertical="center"/>
    </xf>
    <xf numFmtId="0" fontId="0" fillId="30" borderId="16" xfId="0" applyFill="1" applyBorder="1" applyAlignment="1">
      <alignment horizontal="center" vertical="center"/>
    </xf>
    <xf numFmtId="3" fontId="0" fillId="25" borderId="16" xfId="38" applyNumberFormat="1" applyFont="1" applyFill="1" applyBorder="1">
      <alignment vertical="center"/>
    </xf>
    <xf numFmtId="3" fontId="0" fillId="25" borderId="27" xfId="38" applyNumberFormat="1" applyFont="1" applyFill="1" applyBorder="1">
      <alignment vertical="center"/>
    </xf>
    <xf numFmtId="0" fontId="0" fillId="27" borderId="16" xfId="0" applyFill="1" applyBorder="1" applyAlignment="1">
      <alignment horizontal="center" vertical="center"/>
    </xf>
    <xf numFmtId="3" fontId="6" fillId="25" borderId="16" xfId="39" applyNumberFormat="1" applyFont="1" applyFill="1" applyBorder="1">
      <alignment vertical="center"/>
    </xf>
    <xf numFmtId="38" fontId="6" fillId="0" borderId="15" xfId="37" applyFont="1" applyFill="1" applyBorder="1" applyAlignment="1">
      <alignment horizontal="right" vertical="center"/>
    </xf>
    <xf numFmtId="38" fontId="6" fillId="0" borderId="26" xfId="37" applyFont="1" applyFill="1" applyBorder="1" applyAlignment="1">
      <alignment horizontal="right" vertical="center"/>
    </xf>
    <xf numFmtId="3" fontId="6" fillId="25" borderId="14" xfId="37" applyNumberFormat="1" applyFill="1" applyBorder="1" applyAlignment="1">
      <alignment horizontal="right" vertical="center"/>
    </xf>
    <xf numFmtId="3" fontId="6" fillId="25" borderId="25" xfId="37" applyNumberFormat="1" applyFill="1" applyBorder="1" applyAlignment="1">
      <alignment horizontal="right" vertical="center"/>
    </xf>
    <xf numFmtId="3" fontId="6" fillId="25" borderId="16" xfId="37" applyNumberFormat="1" applyFill="1" applyBorder="1" applyAlignment="1">
      <alignment horizontal="right" vertical="center"/>
    </xf>
    <xf numFmtId="3" fontId="6" fillId="25" borderId="27" xfId="37" applyNumberFormat="1" applyFill="1" applyBorder="1" applyAlignment="1">
      <alignment horizontal="right" vertical="center"/>
    </xf>
    <xf numFmtId="0" fontId="0" fillId="29" borderId="16" xfId="0" applyFill="1" applyBorder="1" applyAlignment="1">
      <alignment horizontal="center" vertical="center"/>
    </xf>
    <xf numFmtId="10" fontId="25" fillId="0" borderId="16" xfId="0" applyNumberFormat="1" applyFont="1" applyFill="1" applyBorder="1" applyAlignment="1">
      <alignment horizontal="right" vertical="center"/>
    </xf>
    <xf numFmtId="10" fontId="25" fillId="0" borderId="27" xfId="0" applyNumberFormat="1" applyFont="1" applyFill="1" applyBorder="1" applyAlignment="1">
      <alignment horizontal="right" vertical="center"/>
    </xf>
    <xf numFmtId="10" fontId="25" fillId="0" borderId="17" xfId="0" applyNumberFormat="1" applyFont="1" applyFill="1" applyBorder="1" applyAlignment="1">
      <alignment horizontal="right" vertical="center"/>
    </xf>
    <xf numFmtId="10" fontId="25" fillId="0" borderId="28" xfId="0" applyNumberFormat="1" applyFont="1" applyFill="1" applyBorder="1" applyAlignment="1">
      <alignment horizontal="right" vertical="center"/>
    </xf>
    <xf numFmtId="10" fontId="25" fillId="0" borderId="17" xfId="37" applyNumberFormat="1" applyFont="1" applyFill="1" applyBorder="1" applyAlignment="1">
      <alignment horizontal="right" vertical="center"/>
    </xf>
    <xf numFmtId="0" fontId="0" fillId="26" borderId="32" xfId="0" applyFont="1" applyFill="1" applyBorder="1" applyAlignment="1">
      <alignment horizontal="center" vertical="center"/>
    </xf>
    <xf numFmtId="0" fontId="25" fillId="26" borderId="16" xfId="0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38" fontId="6" fillId="25" borderId="12" xfId="37" applyFont="1" applyFill="1" applyBorder="1">
      <alignment vertical="center"/>
    </xf>
    <xf numFmtId="38" fontId="0" fillId="25" borderId="12" xfId="37" applyFont="1" applyFill="1" applyBorder="1">
      <alignment vertical="center"/>
    </xf>
    <xf numFmtId="38" fontId="0" fillId="25" borderId="20" xfId="37" applyFont="1" applyFill="1" applyBorder="1">
      <alignment vertical="center"/>
    </xf>
    <xf numFmtId="38" fontId="6" fillId="25" borderId="20" xfId="37" applyFont="1" applyFill="1" applyBorder="1">
      <alignment vertical="center"/>
    </xf>
    <xf numFmtId="3" fontId="0" fillId="0" borderId="17" xfId="0" applyNumberFormat="1" applyFont="1" applyFill="1" applyBorder="1" applyAlignment="1">
      <alignment horizontal="right" vertical="center"/>
    </xf>
    <xf numFmtId="3" fontId="0" fillId="25" borderId="17" xfId="38" applyNumberFormat="1" applyFont="1" applyFill="1" applyBorder="1" applyAlignment="1">
      <alignment horizontal="right" vertical="center"/>
    </xf>
    <xf numFmtId="3" fontId="0" fillId="25" borderId="28" xfId="38" applyNumberFormat="1" applyFont="1" applyFill="1" applyBorder="1" applyAlignment="1">
      <alignment horizontal="right" vertical="center"/>
    </xf>
    <xf numFmtId="0" fontId="0" fillId="31" borderId="21" xfId="0" applyFill="1" applyBorder="1" applyAlignment="1">
      <alignment vertical="center"/>
    </xf>
    <xf numFmtId="38" fontId="6" fillId="25" borderId="17" xfId="37" applyFont="1" applyFill="1" applyBorder="1">
      <alignment vertical="center"/>
    </xf>
    <xf numFmtId="38" fontId="6" fillId="25" borderId="28" xfId="37" applyFont="1" applyFill="1" applyBorder="1">
      <alignment vertical="center"/>
    </xf>
    <xf numFmtId="38" fontId="0" fillId="25" borderId="17" xfId="37" applyFont="1" applyFill="1" applyBorder="1">
      <alignment vertical="center"/>
    </xf>
    <xf numFmtId="38" fontId="0" fillId="25" borderId="28" xfId="37" applyFont="1" applyFill="1" applyBorder="1">
      <alignment vertical="center"/>
    </xf>
    <xf numFmtId="0" fontId="0" fillId="0" borderId="15" xfId="0" applyNumberFormat="1" applyFont="1" applyFill="1" applyBorder="1" applyAlignment="1">
      <alignment vertical="center"/>
    </xf>
    <xf numFmtId="3" fontId="0" fillId="25" borderId="15" xfId="38" applyNumberFormat="1" applyFont="1" applyFill="1" applyBorder="1">
      <alignment vertical="center"/>
    </xf>
    <xf numFmtId="3" fontId="0" fillId="25" borderId="26" xfId="38" applyNumberFormat="1" applyFont="1" applyFill="1" applyBorder="1">
      <alignment vertical="center"/>
    </xf>
    <xf numFmtId="10" fontId="25" fillId="0" borderId="16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0" fontId="0" fillId="28" borderId="14" xfId="0" applyFont="1" applyFill="1" applyBorder="1" applyAlignment="1">
      <alignment horizontal="center" vertical="center"/>
    </xf>
    <xf numFmtId="3" fontId="0" fillId="0" borderId="14" xfId="37" applyNumberFormat="1" applyFont="1" applyFill="1" applyBorder="1" applyAlignment="1">
      <alignment horizontal="right" vertical="center"/>
    </xf>
    <xf numFmtId="3" fontId="0" fillId="0" borderId="25" xfId="37" applyNumberFormat="1" applyFont="1" applyFill="1" applyBorder="1" applyAlignment="1">
      <alignment horizontal="right" vertical="center"/>
    </xf>
    <xf numFmtId="3" fontId="0" fillId="25" borderId="13" xfId="38" applyNumberFormat="1" applyFont="1" applyFill="1" applyBorder="1">
      <alignment vertical="center"/>
    </xf>
    <xf numFmtId="3" fontId="0" fillId="25" borderId="24" xfId="38" applyNumberFormat="1" applyFont="1" applyFill="1" applyBorder="1">
      <alignment vertical="center"/>
    </xf>
    <xf numFmtId="0" fontId="0" fillId="29" borderId="15" xfId="0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right" vertical="center"/>
    </xf>
    <xf numFmtId="0" fontId="0" fillId="28" borderId="15" xfId="0" applyFont="1" applyFill="1" applyBorder="1" applyAlignment="1">
      <alignment horizontal="center" vertical="center"/>
    </xf>
    <xf numFmtId="3" fontId="0" fillId="0" borderId="15" xfId="37" applyNumberFormat="1" applyFont="1" applyFill="1" applyBorder="1" applyAlignment="1">
      <alignment horizontal="right" vertical="center"/>
    </xf>
    <xf numFmtId="3" fontId="0" fillId="0" borderId="26" xfId="37" applyNumberFormat="1" applyFont="1" applyFill="1" applyBorder="1" applyAlignment="1">
      <alignment horizontal="right" vertical="center"/>
    </xf>
    <xf numFmtId="0" fontId="0" fillId="28" borderId="21" xfId="0" applyFill="1" applyBorder="1" applyAlignment="1">
      <alignment horizontal="center" vertical="center" wrapText="1"/>
    </xf>
    <xf numFmtId="0" fontId="25" fillId="31" borderId="16" xfId="0" applyFont="1" applyFill="1" applyBorder="1" applyAlignment="1">
      <alignment horizontal="center" vertical="center"/>
    </xf>
    <xf numFmtId="0" fontId="0" fillId="27" borderId="15" xfId="0" applyFill="1" applyBorder="1" applyAlignment="1">
      <alignment horizontal="center" vertical="center"/>
    </xf>
    <xf numFmtId="0" fontId="0" fillId="29" borderId="35" xfId="0" applyFill="1" applyBorder="1" applyAlignment="1">
      <alignment vertical="center" shrinkToFit="1"/>
    </xf>
    <xf numFmtId="0" fontId="0" fillId="27" borderId="35" xfId="0" applyFill="1" applyBorder="1" applyAlignment="1">
      <alignment vertical="center" shrinkToFit="1"/>
    </xf>
    <xf numFmtId="0" fontId="0" fillId="30" borderId="35" xfId="0" applyFill="1" applyBorder="1" applyAlignment="1">
      <alignment vertical="center" shrinkToFit="1"/>
    </xf>
    <xf numFmtId="0" fontId="0" fillId="28" borderId="32" xfId="0" applyFill="1" applyBorder="1" applyAlignment="1">
      <alignment horizontal="center" vertical="center"/>
    </xf>
    <xf numFmtId="10" fontId="25" fillId="0" borderId="36" xfId="0" applyNumberFormat="1" applyFont="1" applyFill="1" applyBorder="1" applyAlignment="1">
      <alignment horizontal="right" vertical="center"/>
    </xf>
    <xf numFmtId="0" fontId="0" fillId="30" borderId="34" xfId="0" applyFill="1" applyBorder="1" applyAlignment="1">
      <alignment vertical="center" shrinkToFit="1"/>
    </xf>
    <xf numFmtId="0" fontId="0" fillId="30" borderId="21" xfId="0" applyFill="1" applyBorder="1" applyAlignment="1">
      <alignment vertical="center" shrinkToFit="1"/>
    </xf>
    <xf numFmtId="0" fontId="0" fillId="30" borderId="32" xfId="0" applyFont="1" applyFill="1" applyBorder="1" applyAlignment="1">
      <alignment horizontal="center" vertical="center"/>
    </xf>
    <xf numFmtId="3" fontId="0" fillId="25" borderId="32" xfId="38" applyNumberFormat="1" applyFont="1" applyFill="1" applyBorder="1">
      <alignment vertical="center"/>
    </xf>
    <xf numFmtId="3" fontId="0" fillId="25" borderId="33" xfId="38" applyNumberFormat="1" applyFont="1" applyFill="1" applyBorder="1">
      <alignment vertical="center"/>
    </xf>
    <xf numFmtId="0" fontId="0" fillId="30" borderId="12" xfId="0" applyFont="1" applyFill="1" applyBorder="1" applyAlignment="1">
      <alignment horizontal="center" vertical="center"/>
    </xf>
    <xf numFmtId="0" fontId="25" fillId="27" borderId="16" xfId="0" applyFont="1" applyFill="1" applyBorder="1" applyAlignment="1">
      <alignment horizontal="center" vertical="center"/>
    </xf>
    <xf numFmtId="0" fontId="0" fillId="27" borderId="32" xfId="0" applyFill="1" applyBorder="1" applyAlignment="1">
      <alignment horizontal="center" vertical="center"/>
    </xf>
    <xf numFmtId="0" fontId="0" fillId="32" borderId="32" xfId="0" applyFont="1" applyFill="1" applyBorder="1" applyAlignment="1">
      <alignment horizontal="center" vertical="center"/>
    </xf>
    <xf numFmtId="3" fontId="0" fillId="25" borderId="32" xfId="0" applyNumberFormat="1" applyFill="1" applyBorder="1" applyProtection="1">
      <alignment vertical="center"/>
    </xf>
    <xf numFmtId="3" fontId="0" fillId="25" borderId="33" xfId="0" applyNumberFormat="1" applyFill="1" applyBorder="1" applyProtection="1">
      <alignment vertical="center"/>
    </xf>
    <xf numFmtId="0" fontId="0" fillId="28" borderId="35" xfId="0" applyFill="1" applyBorder="1" applyAlignment="1">
      <alignment vertical="center"/>
    </xf>
    <xf numFmtId="0" fontId="0" fillId="27" borderId="34" xfId="0" applyFill="1" applyBorder="1" applyAlignment="1">
      <alignment vertical="center"/>
    </xf>
    <xf numFmtId="0" fontId="0" fillId="27" borderId="35" xfId="0" applyFill="1" applyBorder="1" applyAlignment="1">
      <alignment vertical="center"/>
    </xf>
    <xf numFmtId="0" fontId="0" fillId="27" borderId="21" xfId="0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0" fillId="28" borderId="34" xfId="0" applyFill="1" applyBorder="1" applyAlignment="1">
      <alignment vertical="center" shrinkToFit="1"/>
    </xf>
    <xf numFmtId="0" fontId="0" fillId="28" borderId="35" xfId="0" applyFill="1" applyBorder="1" applyAlignment="1">
      <alignment vertical="center" shrinkToFit="1"/>
    </xf>
    <xf numFmtId="0" fontId="0" fillId="28" borderId="21" xfId="0" applyFill="1" applyBorder="1" applyAlignment="1">
      <alignment vertical="center" shrinkToFit="1"/>
    </xf>
    <xf numFmtId="0" fontId="0" fillId="28" borderId="35" xfId="0" applyFill="1" applyBorder="1" applyAlignment="1">
      <alignment horizontal="left" vertical="center" wrapText="1"/>
    </xf>
    <xf numFmtId="0" fontId="0" fillId="29" borderId="35" xfId="0" applyFill="1" applyBorder="1" applyAlignment="1">
      <alignment vertical="center"/>
    </xf>
    <xf numFmtId="0" fontId="0" fillId="29" borderId="21" xfId="0" applyFill="1" applyBorder="1" applyAlignment="1">
      <alignment vertical="center"/>
    </xf>
    <xf numFmtId="0" fontId="0" fillId="28" borderId="19" xfId="0" applyFill="1" applyBorder="1" applyAlignment="1">
      <alignment vertical="center" shrinkToFit="1"/>
    </xf>
    <xf numFmtId="0" fontId="0" fillId="28" borderId="21" xfId="0" applyFill="1" applyBorder="1" applyAlignment="1">
      <alignment vertical="center" wrapText="1" shrinkToFit="1"/>
    </xf>
    <xf numFmtId="0" fontId="0" fillId="26" borderId="34" xfId="0" applyFill="1" applyBorder="1" applyAlignment="1">
      <alignment vertical="center"/>
    </xf>
    <xf numFmtId="0" fontId="0" fillId="32" borderId="35" xfId="0" applyFill="1" applyBorder="1" applyAlignment="1">
      <alignment vertical="center"/>
    </xf>
    <xf numFmtId="0" fontId="0" fillId="31" borderId="35" xfId="0" applyFill="1" applyBorder="1" applyAlignment="1">
      <alignment vertical="center"/>
    </xf>
    <xf numFmtId="0" fontId="0" fillId="29" borderId="12" xfId="0" applyFont="1" applyFill="1" applyBorder="1" applyAlignment="1">
      <alignment horizontal="center" vertical="center"/>
    </xf>
    <xf numFmtId="0" fontId="0" fillId="0" borderId="0" xfId="0">
      <alignment vertical="center"/>
    </xf>
    <xf numFmtId="3" fontId="6" fillId="0" borderId="18" xfId="0" applyNumberFormat="1" applyFont="1" applyFill="1" applyBorder="1" applyAlignment="1">
      <alignment horizontal="right" vertical="center"/>
    </xf>
    <xf numFmtId="3" fontId="0" fillId="0" borderId="18" xfId="0" applyNumberFormat="1" applyBorder="1">
      <alignment vertical="center"/>
    </xf>
    <xf numFmtId="3" fontId="0" fillId="0" borderId="23" xfId="0" applyNumberFormat="1" applyBorder="1">
      <alignment vertical="center"/>
    </xf>
    <xf numFmtId="179" fontId="0" fillId="0" borderId="0" xfId="0" applyNumberFormat="1">
      <alignment vertical="center"/>
    </xf>
    <xf numFmtId="0" fontId="0" fillId="32" borderId="21" xfId="0" applyFill="1" applyBorder="1" applyAlignment="1">
      <alignment vertical="center"/>
    </xf>
    <xf numFmtId="0" fontId="0" fillId="32" borderId="35" xfId="0" applyFill="1" applyBorder="1" applyAlignment="1">
      <alignment vertical="center"/>
    </xf>
    <xf numFmtId="0" fontId="0" fillId="31" borderId="35" xfId="0" applyFill="1" applyBorder="1" applyAlignment="1">
      <alignment vertical="center"/>
    </xf>
    <xf numFmtId="0" fontId="0" fillId="29" borderId="35" xfId="0" applyFill="1" applyBorder="1" applyAlignment="1">
      <alignment vertical="center"/>
    </xf>
    <xf numFmtId="0" fontId="0" fillId="28" borderId="34" xfId="0" applyFill="1" applyBorder="1" applyAlignment="1">
      <alignment vertical="center" shrinkToFit="1"/>
    </xf>
    <xf numFmtId="0" fontId="0" fillId="28" borderId="21" xfId="0" applyFill="1" applyBorder="1" applyAlignment="1">
      <alignment vertical="center" shrinkToFit="1"/>
    </xf>
    <xf numFmtId="0" fontId="0" fillId="27" borderId="34" xfId="0" applyFill="1" applyBorder="1" applyAlignment="1">
      <alignment vertical="center"/>
    </xf>
    <xf numFmtId="0" fontId="0" fillId="27" borderId="35" xfId="0" applyFill="1" applyBorder="1" applyAlignment="1">
      <alignment vertical="center"/>
    </xf>
    <xf numFmtId="0" fontId="0" fillId="28" borderId="35" xfId="0" applyFill="1" applyBorder="1" applyAlignment="1">
      <alignment vertical="center"/>
    </xf>
    <xf numFmtId="0" fontId="0" fillId="28" borderId="35" xfId="0" applyFill="1" applyBorder="1" applyAlignment="1">
      <alignment vertical="center" shrinkToFit="1"/>
    </xf>
    <xf numFmtId="0" fontId="0" fillId="28" borderId="35" xfId="0" applyFill="1" applyBorder="1" applyAlignment="1">
      <alignment horizontal="left" vertical="center" wrapText="1"/>
    </xf>
    <xf numFmtId="0" fontId="0" fillId="28" borderId="12" xfId="0" applyFont="1" applyFill="1" applyBorder="1" applyAlignment="1">
      <alignment horizontal="center" vertical="center"/>
    </xf>
    <xf numFmtId="3" fontId="0" fillId="0" borderId="12" xfId="37" applyNumberFormat="1" applyFont="1" applyFill="1" applyBorder="1" applyAlignment="1">
      <alignment horizontal="right" vertical="center"/>
    </xf>
    <xf numFmtId="3" fontId="0" fillId="0" borderId="20" xfId="37" applyNumberFormat="1" applyFont="1" applyFill="1" applyBorder="1" applyAlignment="1">
      <alignment horizontal="right" vertical="center"/>
    </xf>
    <xf numFmtId="3" fontId="0" fillId="0" borderId="26" xfId="0" applyNumberFormat="1" applyFont="1" applyFill="1" applyBorder="1" applyAlignment="1">
      <alignment horizontal="right" vertical="center"/>
    </xf>
    <xf numFmtId="0" fontId="0" fillId="27" borderId="19" xfId="0" applyFill="1" applyBorder="1" applyAlignment="1">
      <alignment vertical="center"/>
    </xf>
    <xf numFmtId="0" fontId="0" fillId="28" borderId="35" xfId="0" applyFill="1" applyBorder="1" applyAlignment="1">
      <alignment vertical="center"/>
    </xf>
    <xf numFmtId="0" fontId="0" fillId="27" borderId="35" xfId="0" applyFill="1" applyBorder="1" applyAlignment="1">
      <alignment vertical="center"/>
    </xf>
    <xf numFmtId="0" fontId="0" fillId="28" borderId="35" xfId="0" applyFill="1" applyBorder="1" applyAlignment="1">
      <alignment vertical="center" shrinkToFit="1"/>
    </xf>
    <xf numFmtId="0" fontId="0" fillId="28" borderId="35" xfId="0" applyFill="1" applyBorder="1" applyAlignment="1">
      <alignment horizontal="left" vertical="center" wrapText="1"/>
    </xf>
    <xf numFmtId="0" fontId="0" fillId="29" borderId="35" xfId="0" applyFill="1" applyBorder="1" applyAlignment="1">
      <alignment vertical="center"/>
    </xf>
    <xf numFmtId="0" fontId="0" fillId="32" borderId="35" xfId="0" applyFill="1" applyBorder="1" applyAlignment="1">
      <alignment vertical="center"/>
    </xf>
    <xf numFmtId="0" fontId="0" fillId="31" borderId="35" xfId="0" applyFill="1" applyBorder="1" applyAlignment="1">
      <alignment vertical="center"/>
    </xf>
    <xf numFmtId="3" fontId="0" fillId="0" borderId="17" xfId="37" applyNumberFormat="1" applyFont="1" applyFill="1" applyBorder="1" applyAlignment="1">
      <alignment horizontal="right" vertical="center"/>
    </xf>
    <xf numFmtId="3" fontId="0" fillId="0" borderId="28" xfId="37" applyNumberFormat="1" applyFont="1" applyFill="1" applyBorder="1" applyAlignment="1">
      <alignment horizontal="right" vertical="center"/>
    </xf>
    <xf numFmtId="3" fontId="0" fillId="0" borderId="43" xfId="0" applyNumberFormat="1" applyBorder="1">
      <alignment vertical="center"/>
    </xf>
    <xf numFmtId="0" fontId="0" fillId="0" borderId="17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horizontal="right" vertical="center"/>
    </xf>
    <xf numFmtId="0" fontId="0" fillId="31" borderId="14" xfId="0" applyFont="1" applyFill="1" applyBorder="1" applyAlignment="1">
      <alignment horizontal="center" vertical="center"/>
    </xf>
    <xf numFmtId="0" fontId="0" fillId="31" borderId="12" xfId="0" applyFont="1" applyFill="1" applyBorder="1" applyAlignment="1">
      <alignment horizontal="center" vertical="center"/>
    </xf>
    <xf numFmtId="3" fontId="0" fillId="25" borderId="14" xfId="0" applyNumberFormat="1" applyFill="1" applyBorder="1" applyProtection="1">
      <alignment vertical="center"/>
    </xf>
    <xf numFmtId="3" fontId="0" fillId="25" borderId="25" xfId="0" applyNumberFormat="1" applyFill="1" applyBorder="1" applyProtection="1">
      <alignment vertical="center"/>
    </xf>
    <xf numFmtId="0" fontId="0" fillId="27" borderId="32" xfId="0" applyFont="1" applyFill="1" applyBorder="1" applyAlignment="1">
      <alignment horizontal="center" vertical="center"/>
    </xf>
    <xf numFmtId="38" fontId="6" fillId="0" borderId="32" xfId="37" applyFont="1" applyFill="1" applyBorder="1" applyAlignment="1">
      <alignment horizontal="right" vertical="center"/>
    </xf>
    <xf numFmtId="38" fontId="6" fillId="0" borderId="33" xfId="37" applyFont="1" applyFill="1" applyBorder="1" applyAlignment="1">
      <alignment horizontal="right" vertical="center"/>
    </xf>
    <xf numFmtId="38" fontId="0" fillId="25" borderId="12" xfId="37" applyFont="1" applyFill="1" applyBorder="1" applyProtection="1">
      <alignment vertical="center"/>
      <protection locked="0"/>
    </xf>
    <xf numFmtId="38" fontId="0" fillId="25" borderId="20" xfId="37" applyFont="1" applyFill="1" applyBorder="1" applyProtection="1">
      <alignment vertical="center"/>
      <protection locked="0"/>
    </xf>
    <xf numFmtId="0" fontId="25" fillId="32" borderId="22" xfId="0" applyFont="1" applyFill="1" applyBorder="1" applyAlignment="1">
      <alignment horizontal="center" vertical="center"/>
    </xf>
    <xf numFmtId="38" fontId="0" fillId="0" borderId="0" xfId="37" applyFont="1">
      <alignment vertical="center"/>
    </xf>
    <xf numFmtId="0" fontId="0" fillId="28" borderId="35" xfId="0" applyFill="1" applyBorder="1" applyAlignment="1">
      <alignment vertical="center"/>
    </xf>
    <xf numFmtId="38" fontId="0" fillId="25" borderId="17" xfId="37" applyFont="1" applyFill="1" applyBorder="1" applyProtection="1">
      <alignment vertical="center"/>
      <protection locked="0"/>
    </xf>
    <xf numFmtId="38" fontId="0" fillId="25" borderId="28" xfId="37" applyFont="1" applyFill="1" applyBorder="1" applyProtection="1">
      <alignment vertical="center"/>
      <protection locked="0"/>
    </xf>
    <xf numFmtId="0" fontId="0" fillId="28" borderId="17" xfId="0" applyFont="1" applyFill="1" applyBorder="1" applyAlignment="1">
      <alignment horizontal="center" vertical="center"/>
    </xf>
    <xf numFmtId="179" fontId="24" fillId="0" borderId="12" xfId="0" applyNumberFormat="1" applyFont="1" applyFill="1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30" borderId="17" xfId="0" applyFont="1" applyFill="1" applyBorder="1" applyAlignment="1">
      <alignment horizontal="center" vertical="center"/>
    </xf>
    <xf numFmtId="0" fontId="0" fillId="29" borderId="17" xfId="0" applyFont="1" applyFill="1" applyBorder="1" applyAlignment="1">
      <alignment horizontal="center" vertical="center"/>
    </xf>
    <xf numFmtId="0" fontId="0" fillId="29" borderId="32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37" xfId="0" applyBorder="1">
      <alignment vertical="center"/>
    </xf>
    <xf numFmtId="0" fontId="0" fillId="31" borderId="17" xfId="0" applyFont="1" applyFill="1" applyBorder="1" applyAlignment="1">
      <alignment horizontal="center" vertical="center"/>
    </xf>
    <xf numFmtId="0" fontId="0" fillId="29" borderId="35" xfId="0" applyFill="1" applyBorder="1" applyAlignment="1">
      <alignment vertical="center"/>
    </xf>
    <xf numFmtId="0" fontId="25" fillId="28" borderId="22" xfId="0" applyFont="1" applyFill="1" applyBorder="1" applyAlignment="1">
      <alignment horizontal="center" vertical="center"/>
    </xf>
    <xf numFmtId="0" fontId="25" fillId="28" borderId="15" xfId="0" applyFont="1" applyFill="1" applyBorder="1" applyAlignment="1">
      <alignment horizontal="center" vertical="center"/>
    </xf>
    <xf numFmtId="10" fontId="25" fillId="0" borderId="15" xfId="0" applyNumberFormat="1" applyFont="1" applyFill="1" applyBorder="1" applyAlignment="1">
      <alignment horizontal="right" vertical="center"/>
    </xf>
    <xf numFmtId="10" fontId="25" fillId="0" borderId="22" xfId="0" applyNumberFormat="1" applyFont="1" applyFill="1" applyBorder="1" applyAlignment="1">
      <alignment horizontal="right" vertical="center"/>
    </xf>
    <xf numFmtId="179" fontId="28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>
      <alignment vertical="center"/>
    </xf>
    <xf numFmtId="0" fontId="25" fillId="0" borderId="0" xfId="0" applyFont="1">
      <alignment vertical="center"/>
    </xf>
    <xf numFmtId="3" fontId="6" fillId="0" borderId="22" xfId="0" applyNumberFormat="1" applyFont="1" applyFill="1" applyBorder="1" applyAlignment="1">
      <alignment vertical="center"/>
    </xf>
    <xf numFmtId="0" fontId="25" fillId="28" borderId="12" xfId="0" applyFont="1" applyFill="1" applyBorder="1" applyAlignment="1">
      <alignment horizontal="center" vertical="center"/>
    </xf>
    <xf numFmtId="10" fontId="25" fillId="0" borderId="12" xfId="0" applyNumberFormat="1" applyFont="1" applyFill="1" applyBorder="1" applyAlignment="1">
      <alignment horizontal="right" vertical="center"/>
    </xf>
    <xf numFmtId="10" fontId="25" fillId="0" borderId="17" xfId="0" applyNumberFormat="1" applyFont="1" applyFill="1" applyBorder="1" applyAlignment="1">
      <alignment horizontal="center" vertical="center"/>
    </xf>
    <xf numFmtId="10" fontId="25" fillId="0" borderId="22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Border="1" applyAlignment="1">
      <alignment horizontal="right" vertical="center"/>
    </xf>
    <xf numFmtId="0" fontId="25" fillId="29" borderId="13" xfId="0" applyFont="1" applyFill="1" applyBorder="1" applyAlignment="1">
      <alignment horizontal="center" vertical="center"/>
    </xf>
    <xf numFmtId="0" fontId="25" fillId="29" borderId="22" xfId="0" applyFont="1" applyFill="1" applyBorder="1" applyAlignment="1">
      <alignment horizontal="center" vertical="center"/>
    </xf>
    <xf numFmtId="0" fontId="25" fillId="29" borderId="15" xfId="0" applyFon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3" fontId="0" fillId="0" borderId="48" xfId="0" applyNumberFormat="1" applyBorder="1">
      <alignment vertical="center"/>
    </xf>
    <xf numFmtId="3" fontId="0" fillId="25" borderId="22" xfId="0" applyNumberFormat="1" applyFill="1" applyBorder="1" applyProtection="1">
      <alignment vertical="center"/>
    </xf>
    <xf numFmtId="3" fontId="0" fillId="25" borderId="49" xfId="0" applyNumberFormat="1" applyFill="1" applyBorder="1" applyProtection="1">
      <alignment vertical="center"/>
    </xf>
    <xf numFmtId="0" fontId="0" fillId="32" borderId="15" xfId="0" applyFont="1" applyFill="1" applyBorder="1" applyAlignment="1">
      <alignment horizontal="center" vertical="center"/>
    </xf>
    <xf numFmtId="0" fontId="0" fillId="32" borderId="12" xfId="0" applyFont="1" applyFill="1" applyBorder="1" applyAlignment="1">
      <alignment horizontal="center" vertical="center"/>
    </xf>
    <xf numFmtId="10" fontId="0" fillId="25" borderId="22" xfId="0" applyNumberFormat="1" applyFill="1" applyBorder="1" applyProtection="1">
      <alignment vertical="center"/>
    </xf>
    <xf numFmtId="3" fontId="25" fillId="0" borderId="15" xfId="0" applyNumberFormat="1" applyFont="1" applyBorder="1" applyAlignment="1">
      <alignment horizontal="center" vertical="center"/>
    </xf>
    <xf numFmtId="10" fontId="25" fillId="0" borderId="15" xfId="0" applyNumberFormat="1" applyFont="1" applyBorder="1">
      <alignment vertical="center"/>
    </xf>
    <xf numFmtId="10" fontId="25" fillId="0" borderId="13" xfId="0" applyNumberFormat="1" applyFont="1" applyFill="1" applyBorder="1" applyAlignment="1">
      <alignment horizontal="right" vertical="center"/>
    </xf>
    <xf numFmtId="3" fontId="0" fillId="25" borderId="13" xfId="38" applyNumberFormat="1" applyFont="1" applyFill="1" applyBorder="1" applyAlignment="1">
      <alignment horizontal="center" vertical="center"/>
    </xf>
    <xf numFmtId="10" fontId="25" fillId="0" borderId="13" xfId="0" applyNumberFormat="1" applyFont="1" applyFill="1" applyBorder="1" applyAlignment="1">
      <alignment horizontal="center" vertical="center"/>
    </xf>
    <xf numFmtId="10" fontId="25" fillId="0" borderId="12" xfId="0" applyNumberFormat="1" applyFont="1" applyFill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0" fontId="0" fillId="28" borderId="35" xfId="0" applyFill="1" applyBorder="1" applyAlignment="1">
      <alignment vertical="center"/>
    </xf>
    <xf numFmtId="0" fontId="25" fillId="28" borderId="13" xfId="0" applyFont="1" applyFill="1" applyBorder="1" applyAlignment="1">
      <alignment horizontal="center" vertical="center"/>
    </xf>
    <xf numFmtId="10" fontId="6" fillId="0" borderId="13" xfId="0" applyNumberFormat="1" applyFont="1" applyFill="1" applyBorder="1" applyAlignment="1">
      <alignment horizontal="right" vertical="center"/>
    </xf>
    <xf numFmtId="10" fontId="0" fillId="0" borderId="13" xfId="0" applyNumberFormat="1" applyFont="1" applyFill="1" applyBorder="1" applyAlignment="1">
      <alignment horizontal="center" vertical="center"/>
    </xf>
    <xf numFmtId="3" fontId="6" fillId="0" borderId="50" xfId="0" applyNumberFormat="1" applyFont="1" applyFill="1" applyBorder="1" applyAlignment="1">
      <alignment horizontal="right" vertical="center"/>
    </xf>
    <xf numFmtId="0" fontId="0" fillId="28" borderId="44" xfId="0" applyFill="1" applyBorder="1" applyAlignment="1">
      <alignment horizontal="center" vertical="center"/>
    </xf>
    <xf numFmtId="0" fontId="0" fillId="28" borderId="19" xfId="0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0" fontId="25" fillId="28" borderId="31" xfId="0" applyFont="1" applyFill="1" applyBorder="1" applyAlignment="1">
      <alignment horizontal="center" vertical="center"/>
    </xf>
    <xf numFmtId="0" fontId="0" fillId="28" borderId="35" xfId="0" applyFill="1" applyBorder="1" applyAlignment="1">
      <alignment vertical="center"/>
    </xf>
    <xf numFmtId="0" fontId="0" fillId="27" borderId="35" xfId="0" applyFill="1" applyBorder="1" applyAlignment="1">
      <alignment vertical="center"/>
    </xf>
    <xf numFmtId="0" fontId="0" fillId="28" borderId="35" xfId="0" applyFill="1" applyBorder="1" applyAlignment="1">
      <alignment vertical="center" shrinkToFit="1"/>
    </xf>
    <xf numFmtId="0" fontId="0" fillId="28" borderId="35" xfId="0" applyFill="1" applyBorder="1" applyAlignment="1">
      <alignment horizontal="left" vertical="center" wrapText="1"/>
    </xf>
    <xf numFmtId="0" fontId="0" fillId="29" borderId="35" xfId="0" applyFill="1" applyBorder="1" applyAlignment="1">
      <alignment vertical="center"/>
    </xf>
    <xf numFmtId="0" fontId="0" fillId="32" borderId="35" xfId="0" applyFill="1" applyBorder="1" applyAlignment="1">
      <alignment vertical="center"/>
    </xf>
    <xf numFmtId="0" fontId="0" fillId="31" borderId="35" xfId="0" applyFill="1" applyBorder="1" applyAlignment="1">
      <alignment vertical="center"/>
    </xf>
    <xf numFmtId="38" fontId="6" fillId="25" borderId="43" xfId="37" applyFont="1" applyFill="1" applyBorder="1">
      <alignment vertical="center"/>
    </xf>
    <xf numFmtId="3" fontId="6" fillId="0" borderId="43" xfId="0" applyNumberFormat="1" applyFont="1" applyFill="1" applyBorder="1" applyAlignment="1">
      <alignment horizontal="right" vertical="center"/>
    </xf>
    <xf numFmtId="3" fontId="0" fillId="25" borderId="43" xfId="38" applyNumberFormat="1" applyFont="1" applyFill="1" applyBorder="1">
      <alignment vertical="center"/>
    </xf>
    <xf numFmtId="38" fontId="0" fillId="25" borderId="43" xfId="37" applyFont="1" applyFill="1" applyBorder="1">
      <alignment vertical="center"/>
    </xf>
    <xf numFmtId="38" fontId="0" fillId="25" borderId="43" xfId="37" applyFont="1" applyFill="1" applyBorder="1" applyProtection="1">
      <alignment vertical="center"/>
      <protection locked="0"/>
    </xf>
    <xf numFmtId="3" fontId="0" fillId="0" borderId="43" xfId="37" applyNumberFormat="1" applyFont="1" applyFill="1" applyBorder="1" applyAlignment="1">
      <alignment horizontal="right" vertical="center"/>
    </xf>
    <xf numFmtId="3" fontId="0" fillId="25" borderId="43" xfId="0" applyNumberFormat="1" applyFill="1" applyBorder="1" applyProtection="1">
      <alignment vertical="center"/>
    </xf>
    <xf numFmtId="3" fontId="0" fillId="0" borderId="50" xfId="0" applyNumberFormat="1" applyBorder="1">
      <alignment vertical="center"/>
    </xf>
    <xf numFmtId="3" fontId="0" fillId="0" borderId="43" xfId="0" applyNumberFormat="1" applyFont="1" applyFill="1" applyBorder="1" applyAlignment="1">
      <alignment horizontal="right" vertical="center"/>
    </xf>
    <xf numFmtId="176" fontId="0" fillId="0" borderId="0" xfId="0" applyNumberFormat="1" applyBorder="1">
      <alignment vertical="center"/>
    </xf>
    <xf numFmtId="0" fontId="0" fillId="27" borderId="22" xfId="0" applyFill="1" applyBorder="1" applyAlignment="1">
      <alignment horizontal="center" vertical="center"/>
    </xf>
    <xf numFmtId="3" fontId="0" fillId="25" borderId="22" xfId="38" applyNumberFormat="1" applyFont="1" applyFill="1" applyBorder="1">
      <alignment vertical="center"/>
    </xf>
    <xf numFmtId="3" fontId="0" fillId="25" borderId="29" xfId="38" applyNumberFormat="1" applyFont="1" applyFill="1" applyBorder="1">
      <alignment vertical="center"/>
    </xf>
    <xf numFmtId="0" fontId="0" fillId="30" borderId="50" xfId="0" applyFill="1" applyBorder="1" applyAlignment="1">
      <alignment horizontal="center" vertical="center"/>
    </xf>
    <xf numFmtId="38" fontId="0" fillId="25" borderId="52" xfId="37" applyFont="1" applyFill="1" applyBorder="1" applyProtection="1">
      <alignment vertical="center"/>
      <protection locked="0"/>
    </xf>
    <xf numFmtId="38" fontId="0" fillId="25" borderId="53" xfId="37" applyFont="1" applyFill="1" applyBorder="1" applyProtection="1">
      <alignment vertical="center"/>
      <protection locked="0"/>
    </xf>
    <xf numFmtId="179" fontId="24" fillId="0" borderId="51" xfId="0" applyNumberFormat="1" applyFont="1" applyFill="1" applyBorder="1" applyAlignment="1">
      <alignment horizontal="right" vertical="center"/>
    </xf>
    <xf numFmtId="0" fontId="25" fillId="30" borderId="43" xfId="0" applyFont="1" applyFill="1" applyBorder="1" applyAlignment="1">
      <alignment horizontal="center" vertical="center"/>
    </xf>
    <xf numFmtId="179" fontId="25" fillId="0" borderId="47" xfId="0" applyNumberFormat="1" applyFont="1" applyBorder="1">
      <alignment vertical="center"/>
    </xf>
    <xf numFmtId="0" fontId="25" fillId="0" borderId="47" xfId="0" applyFont="1" applyBorder="1">
      <alignment vertical="center"/>
    </xf>
    <xf numFmtId="3" fontId="0" fillId="0" borderId="16" xfId="0" applyNumberFormat="1" applyFont="1" applyFill="1" applyBorder="1" applyAlignment="1">
      <alignment horizontal="center" vertical="center"/>
    </xf>
    <xf numFmtId="0" fontId="0" fillId="30" borderId="34" xfId="0" applyFill="1" applyBorder="1" applyAlignment="1">
      <alignment horizontal="center" vertical="center" wrapText="1"/>
    </xf>
    <xf numFmtId="0" fontId="0" fillId="30" borderId="35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2" borderId="44" xfId="0" applyFill="1" applyBorder="1" applyAlignment="1">
      <alignment horizontal="center" vertical="center"/>
    </xf>
    <xf numFmtId="0" fontId="0" fillId="32" borderId="45" xfId="0" applyFill="1" applyBorder="1" applyAlignment="1">
      <alignment horizontal="center" vertical="center"/>
    </xf>
    <xf numFmtId="0" fontId="0" fillId="32" borderId="46" xfId="0" applyFill="1" applyBorder="1" applyAlignment="1">
      <alignment horizontal="center" vertical="center"/>
    </xf>
    <xf numFmtId="0" fontId="0" fillId="29" borderId="34" xfId="0" applyFill="1" applyBorder="1" applyAlignment="1">
      <alignment horizontal="center" vertical="center" wrapText="1"/>
    </xf>
    <xf numFmtId="0" fontId="0" fillId="29" borderId="35" xfId="0" applyFill="1" applyBorder="1" applyAlignment="1">
      <alignment horizontal="center" vertical="center" wrapText="1"/>
    </xf>
    <xf numFmtId="0" fontId="0" fillId="29" borderId="21" xfId="0" applyFill="1" applyBorder="1" applyAlignment="1">
      <alignment horizontal="center" vertical="center" wrapText="1"/>
    </xf>
    <xf numFmtId="0" fontId="0" fillId="29" borderId="34" xfId="0" applyFill="1" applyBorder="1" applyAlignment="1">
      <alignment horizontal="center" vertical="center"/>
    </xf>
    <xf numFmtId="0" fontId="0" fillId="29" borderId="35" xfId="0" applyFill="1" applyBorder="1" applyAlignment="1">
      <alignment horizontal="center" vertical="center"/>
    </xf>
    <xf numFmtId="0" fontId="0" fillId="29" borderId="21" xfId="0" applyFill="1" applyBorder="1" applyAlignment="1">
      <alignment horizontal="center" vertical="center"/>
    </xf>
    <xf numFmtId="0" fontId="0" fillId="29" borderId="44" xfId="0" applyFill="1" applyBorder="1" applyAlignment="1">
      <alignment horizontal="center" vertical="center"/>
    </xf>
    <xf numFmtId="0" fontId="0" fillId="29" borderId="45" xfId="0" applyFill="1" applyBorder="1" applyAlignment="1">
      <alignment horizontal="center" vertical="center"/>
    </xf>
    <xf numFmtId="0" fontId="0" fillId="29" borderId="46" xfId="0" applyFill="1" applyBorder="1" applyAlignment="1">
      <alignment horizontal="center" vertical="center"/>
    </xf>
    <xf numFmtId="0" fontId="0" fillId="28" borderId="44" xfId="0" applyFill="1" applyBorder="1" applyAlignment="1">
      <alignment horizontal="left" vertical="center" shrinkToFit="1"/>
    </xf>
    <xf numFmtId="0" fontId="0" fillId="28" borderId="45" xfId="0" applyFill="1" applyBorder="1" applyAlignment="1">
      <alignment horizontal="left" vertical="center" shrinkToFit="1"/>
    </xf>
    <xf numFmtId="0" fontId="0" fillId="28" borderId="46" xfId="0" applyFill="1" applyBorder="1" applyAlignment="1">
      <alignment horizontal="left" vertical="center" shrinkToFit="1"/>
    </xf>
    <xf numFmtId="178" fontId="0" fillId="0" borderId="36" xfId="0" applyNumberFormat="1" applyBorder="1" applyAlignment="1">
      <alignment horizontal="left" vertical="center"/>
    </xf>
    <xf numFmtId="178" fontId="0" fillId="0" borderId="37" xfId="0" applyNumberFormat="1" applyBorder="1" applyAlignment="1">
      <alignment horizontal="left" vertical="center"/>
    </xf>
    <xf numFmtId="178" fontId="0" fillId="0" borderId="38" xfId="0" applyNumberFormat="1" applyBorder="1" applyAlignment="1">
      <alignment horizontal="left" vertical="center"/>
    </xf>
    <xf numFmtId="0" fontId="0" fillId="28" borderId="34" xfId="0" applyFill="1" applyBorder="1" applyAlignment="1">
      <alignment vertical="center"/>
    </xf>
    <xf numFmtId="0" fontId="0" fillId="28" borderId="35" xfId="0" applyFill="1" applyBorder="1" applyAlignment="1">
      <alignment vertical="center"/>
    </xf>
    <xf numFmtId="0" fontId="0" fillId="28" borderId="21" xfId="0" applyFill="1" applyBorder="1" applyAlignment="1">
      <alignment vertical="center"/>
    </xf>
    <xf numFmtId="0" fontId="0" fillId="28" borderId="0" xfId="0" applyFill="1" applyBorder="1" applyAlignment="1">
      <alignment horizontal="left" vertical="center" shrinkToFit="1"/>
    </xf>
    <xf numFmtId="0" fontId="0" fillId="27" borderId="35" xfId="0" applyFill="1" applyBorder="1" applyAlignment="1">
      <alignment horizontal="left" vertical="center" wrapText="1"/>
    </xf>
    <xf numFmtId="0" fontId="0" fillId="27" borderId="35" xfId="0" applyFill="1" applyBorder="1" applyAlignment="1">
      <alignment horizontal="left" vertical="center"/>
    </xf>
    <xf numFmtId="0" fontId="0" fillId="27" borderId="21" xfId="0" applyFill="1" applyBorder="1" applyAlignment="1">
      <alignment horizontal="left" vertical="center"/>
    </xf>
    <xf numFmtId="0" fontId="0" fillId="27" borderId="34" xfId="0" applyFill="1" applyBorder="1" applyAlignment="1">
      <alignment vertical="center"/>
    </xf>
    <xf numFmtId="0" fontId="0" fillId="27" borderId="35" xfId="0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0" fillId="27" borderId="21" xfId="0" applyFill="1" applyBorder="1" applyAlignment="1">
      <alignment vertical="center"/>
    </xf>
    <xf numFmtId="0" fontId="0" fillId="27" borderId="34" xfId="0" applyFill="1" applyBorder="1" applyAlignment="1">
      <alignment horizontal="center" vertical="center" wrapText="1"/>
    </xf>
    <xf numFmtId="0" fontId="0" fillId="27" borderId="35" xfId="0" applyFill="1" applyBorder="1" applyAlignment="1">
      <alignment horizontal="center" vertical="center"/>
    </xf>
    <xf numFmtId="0" fontId="0" fillId="27" borderId="21" xfId="0" applyFill="1" applyBorder="1" applyAlignment="1">
      <alignment horizontal="center" vertical="center"/>
    </xf>
    <xf numFmtId="0" fontId="0" fillId="26" borderId="34" xfId="0" applyFill="1" applyBorder="1" applyAlignment="1">
      <alignment horizontal="left" vertical="center"/>
    </xf>
    <xf numFmtId="0" fontId="0" fillId="26" borderId="35" xfId="0" applyFill="1" applyBorder="1" applyAlignment="1">
      <alignment horizontal="left" vertical="center"/>
    </xf>
    <xf numFmtId="0" fontId="6" fillId="24" borderId="35" xfId="0" applyFont="1" applyFill="1" applyBorder="1" applyAlignment="1">
      <alignment vertical="center"/>
    </xf>
    <xf numFmtId="0" fontId="6" fillId="24" borderId="21" xfId="0" applyFont="1" applyFill="1" applyBorder="1" applyAlignment="1">
      <alignment vertical="center"/>
    </xf>
    <xf numFmtId="0" fontId="0" fillId="30" borderId="34" xfId="0" applyFill="1" applyBorder="1" applyAlignment="1">
      <alignment vertical="center"/>
    </xf>
    <xf numFmtId="0" fontId="0" fillId="30" borderId="21" xfId="0" applyFill="1" applyBorder="1" applyAlignment="1">
      <alignment vertical="center"/>
    </xf>
    <xf numFmtId="0" fontId="0" fillId="28" borderId="34" xfId="0" applyFont="1" applyFill="1" applyBorder="1" applyAlignment="1">
      <alignment vertical="center"/>
    </xf>
    <xf numFmtId="0" fontId="0" fillId="28" borderId="35" xfId="0" applyFont="1" applyFill="1" applyBorder="1" applyAlignment="1">
      <alignment vertical="center"/>
    </xf>
    <xf numFmtId="0" fontId="0" fillId="28" borderId="21" xfId="0" applyFont="1" applyFill="1" applyBorder="1" applyAlignment="1">
      <alignment vertical="center"/>
    </xf>
    <xf numFmtId="0" fontId="0" fillId="28" borderId="34" xfId="0" applyFill="1" applyBorder="1" applyAlignment="1">
      <alignment vertical="center" shrinkToFit="1"/>
    </xf>
    <xf numFmtId="0" fontId="0" fillId="28" borderId="35" xfId="0" applyFill="1" applyBorder="1" applyAlignment="1">
      <alignment vertical="center" shrinkToFit="1"/>
    </xf>
    <xf numFmtId="0" fontId="0" fillId="28" borderId="21" xfId="0" applyFill="1" applyBorder="1" applyAlignment="1">
      <alignment vertical="center" shrinkToFit="1"/>
    </xf>
    <xf numFmtId="0" fontId="0" fillId="28" borderId="34" xfId="0" applyFill="1" applyBorder="1" applyAlignment="1">
      <alignment horizontal="left" vertical="center" wrapText="1"/>
    </xf>
    <xf numFmtId="0" fontId="0" fillId="28" borderId="35" xfId="0" applyFill="1" applyBorder="1" applyAlignment="1">
      <alignment horizontal="left" vertical="center" wrapText="1"/>
    </xf>
    <xf numFmtId="0" fontId="0" fillId="28" borderId="44" xfId="0" applyFill="1" applyBorder="1" applyAlignment="1">
      <alignment horizontal="left" vertical="center" wrapText="1" shrinkToFit="1"/>
    </xf>
    <xf numFmtId="0" fontId="0" fillId="28" borderId="45" xfId="0" applyFill="1" applyBorder="1" applyAlignment="1">
      <alignment horizontal="left" vertical="center" wrapText="1" shrinkToFit="1"/>
    </xf>
    <xf numFmtId="0" fontId="0" fillId="28" borderId="46" xfId="0" applyFill="1" applyBorder="1" applyAlignment="1">
      <alignment horizontal="left" vertical="center" wrapText="1" shrinkToFit="1"/>
    </xf>
    <xf numFmtId="0" fontId="0" fillId="26" borderId="34" xfId="0" applyFill="1" applyBorder="1" applyAlignment="1">
      <alignment vertical="center"/>
    </xf>
    <xf numFmtId="0" fontId="0" fillId="26" borderId="35" xfId="0" applyFill="1" applyBorder="1" applyAlignment="1">
      <alignment vertical="center"/>
    </xf>
    <xf numFmtId="0" fontId="0" fillId="26" borderId="21" xfId="0" applyFill="1" applyBorder="1" applyAlignment="1">
      <alignment vertical="center"/>
    </xf>
    <xf numFmtId="0" fontId="0" fillId="28" borderId="34" xfId="0" applyFill="1" applyBorder="1" applyAlignment="1">
      <alignment horizontal="left" vertical="center"/>
    </xf>
    <xf numFmtId="0" fontId="0" fillId="28" borderId="21" xfId="0" applyFill="1" applyBorder="1" applyAlignment="1">
      <alignment horizontal="left" vertical="center"/>
    </xf>
    <xf numFmtId="0" fontId="0" fillId="29" borderId="34" xfId="0" applyFill="1" applyBorder="1" applyAlignment="1">
      <alignment vertical="center"/>
    </xf>
    <xf numFmtId="0" fontId="0" fillId="29" borderId="35" xfId="0" applyFill="1" applyBorder="1" applyAlignment="1">
      <alignment vertical="center"/>
    </xf>
    <xf numFmtId="0" fontId="0" fillId="29" borderId="21" xfId="0" applyFill="1" applyBorder="1" applyAlignment="1">
      <alignment vertical="center"/>
    </xf>
    <xf numFmtId="0" fontId="0" fillId="28" borderId="19" xfId="0" applyFill="1" applyBorder="1" applyAlignment="1">
      <alignment vertical="center" shrinkToFit="1"/>
    </xf>
    <xf numFmtId="0" fontId="0" fillId="28" borderId="34" xfId="0" applyFill="1" applyBorder="1" applyAlignment="1">
      <alignment vertical="center" wrapText="1" shrinkToFit="1"/>
    </xf>
    <xf numFmtId="0" fontId="0" fillId="28" borderId="35" xfId="0" applyFill="1" applyBorder="1" applyAlignment="1">
      <alignment vertical="center" wrapText="1" shrinkToFit="1"/>
    </xf>
    <xf numFmtId="0" fontId="0" fillId="28" borderId="21" xfId="0" applyFill="1" applyBorder="1" applyAlignment="1">
      <alignment vertical="center" wrapText="1" shrinkToFit="1"/>
    </xf>
    <xf numFmtId="0" fontId="0" fillId="28" borderId="32" xfId="0" applyFill="1" applyBorder="1" applyAlignment="1">
      <alignment horizontal="center" vertical="center" shrinkToFit="1"/>
    </xf>
    <xf numFmtId="0" fontId="0" fillId="28" borderId="15" xfId="0" applyFill="1" applyBorder="1" applyAlignment="1">
      <alignment horizontal="center" vertical="center" shrinkToFit="1"/>
    </xf>
    <xf numFmtId="0" fontId="0" fillId="28" borderId="13" xfId="0" applyFill="1" applyBorder="1" applyAlignment="1">
      <alignment horizontal="center" vertical="center" shrinkToFit="1"/>
    </xf>
    <xf numFmtId="0" fontId="0" fillId="32" borderId="34" xfId="0" applyFill="1" applyBorder="1" applyAlignment="1">
      <alignment vertical="center"/>
    </xf>
    <xf numFmtId="0" fontId="0" fillId="32" borderId="35" xfId="0" applyFill="1" applyBorder="1" applyAlignment="1">
      <alignment vertical="center"/>
    </xf>
    <xf numFmtId="0" fontId="0" fillId="32" borderId="21" xfId="0" applyFill="1" applyBorder="1" applyAlignment="1">
      <alignment vertical="center"/>
    </xf>
    <xf numFmtId="0" fontId="0" fillId="32" borderId="39" xfId="0" applyFill="1" applyBorder="1" applyAlignment="1">
      <alignment vertical="center"/>
    </xf>
    <xf numFmtId="0" fontId="0" fillId="32" borderId="40" xfId="0" applyFill="1" applyBorder="1" applyAlignment="1">
      <alignment vertical="center"/>
    </xf>
    <xf numFmtId="0" fontId="0" fillId="32" borderId="41" xfId="0" applyFill="1" applyBorder="1" applyAlignment="1">
      <alignment vertical="center"/>
    </xf>
    <xf numFmtId="0" fontId="0" fillId="32" borderId="42" xfId="0" applyFill="1" applyBorder="1" applyAlignment="1">
      <alignment vertical="center"/>
    </xf>
    <xf numFmtId="0" fontId="0" fillId="31" borderId="34" xfId="0" applyFill="1" applyBorder="1" applyAlignment="1">
      <alignment vertical="center"/>
    </xf>
    <xf numFmtId="0" fontId="0" fillId="31" borderId="35" xfId="0" applyFill="1" applyBorder="1" applyAlignment="1">
      <alignment vertical="center"/>
    </xf>
    <xf numFmtId="0" fontId="0" fillId="31" borderId="21" xfId="0" applyFill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桁区切り 3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LC774"/>
  <sheetViews>
    <sheetView tabSelected="1" view="pageBreakPreview" topLeftCell="A750" zoomScale="80" zoomScaleNormal="80" zoomScaleSheetLayoutView="80" workbookViewId="0">
      <pane xSplit="1" topLeftCell="C1" activePane="topRight" state="frozen"/>
      <selection pane="topRight" activeCell="I73" sqref="I73"/>
    </sheetView>
  </sheetViews>
  <sheetFormatPr defaultRowHeight="20.25" customHeight="1" x14ac:dyDescent="0.15"/>
  <cols>
    <col min="1" max="1" width="27.875" style="1" customWidth="1"/>
    <col min="2" max="2" width="11" customWidth="1"/>
    <col min="3" max="15" width="10.625" customWidth="1"/>
    <col min="16" max="16" width="16.5" style="118" bestFit="1" customWidth="1"/>
  </cols>
  <sheetData>
    <row r="2" spans="1:17" ht="20.25" customHeight="1" x14ac:dyDescent="0.15">
      <c r="A2" s="1" t="s">
        <v>0</v>
      </c>
    </row>
    <row r="3" spans="1:17" ht="20.25" customHeight="1" x14ac:dyDescent="0.15">
      <c r="A3" s="1" t="s">
        <v>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7" ht="20.25" customHeight="1" thickBot="1" x14ac:dyDescent="0.2">
      <c r="A4" s="4" t="s">
        <v>66</v>
      </c>
    </row>
    <row r="5" spans="1:17" ht="20.25" customHeight="1" thickBot="1" x14ac:dyDescent="0.2">
      <c r="A5" s="48" t="s">
        <v>2</v>
      </c>
      <c r="B5" s="49"/>
      <c r="C5" s="49" t="s">
        <v>3</v>
      </c>
      <c r="D5" s="50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51" t="s">
        <v>15</v>
      </c>
    </row>
    <row r="6" spans="1:17" ht="20.25" customHeight="1" x14ac:dyDescent="0.15">
      <c r="A6" s="393" t="s">
        <v>16</v>
      </c>
      <c r="B6" s="19" t="s">
        <v>17</v>
      </c>
      <c r="C6" s="53">
        <f t="shared" ref="C6:C11" si="0">SUM(D6:O6)</f>
        <v>2653390</v>
      </c>
      <c r="D6" s="54">
        <f t="shared" ref="D6:O6" si="1">D23+D40+D57+D74+D84+D98+D115+D132+D149+D154+D171+D287+D304+D318+D327+D344+D350+D365+D380+D383+D384+D405+D409+D416+D423+D430+D454+D460+D471+D477+D495+D501++D535+D542+D556+D567+D584+D607+D624+D631+D641+D673+D689+D711+D728</f>
        <v>90236</v>
      </c>
      <c r="E6" s="54">
        <f t="shared" si="1"/>
        <v>52354</v>
      </c>
      <c r="F6" s="54">
        <f t="shared" si="1"/>
        <v>64026</v>
      </c>
      <c r="G6" s="61">
        <f t="shared" si="1"/>
        <v>273916</v>
      </c>
      <c r="H6" s="61">
        <f t="shared" si="1"/>
        <v>318990</v>
      </c>
      <c r="I6" s="61">
        <f t="shared" si="1"/>
        <v>188359</v>
      </c>
      <c r="J6" s="61">
        <f t="shared" si="1"/>
        <v>247578</v>
      </c>
      <c r="K6" s="61">
        <f t="shared" si="1"/>
        <v>683351</v>
      </c>
      <c r="L6" s="61">
        <f t="shared" si="1"/>
        <v>204360</v>
      </c>
      <c r="M6" s="61">
        <f t="shared" si="1"/>
        <v>215792</v>
      </c>
      <c r="N6" s="61">
        <f t="shared" si="1"/>
        <v>186736</v>
      </c>
      <c r="O6" s="62">
        <f t="shared" si="1"/>
        <v>127692</v>
      </c>
    </row>
    <row r="7" spans="1:17" ht="20.25" customHeight="1" x14ac:dyDescent="0.15">
      <c r="A7" s="393"/>
      <c r="B7" s="2" t="s">
        <v>18</v>
      </c>
      <c r="C7" s="56">
        <f t="shared" si="0"/>
        <v>2806051</v>
      </c>
      <c r="D7" s="57">
        <f t="shared" ref="D7:O7" si="2">D24+D41+D58+D75+D85+D99+D116+D133+D150+D155+D172+D288+D305+D319+D328+D345+D351+D366+D381+D385+D406+D410+D417+D424+D431+D455+D461+D472+D478+D496+D502++D536+D543+D557+D568+D585+D608+D625+D632+D642+D674+D690+D712+D729</f>
        <v>189857</v>
      </c>
      <c r="E7" s="57">
        <f t="shared" si="2"/>
        <v>131174</v>
      </c>
      <c r="F7" s="57">
        <f t="shared" si="2"/>
        <v>162036</v>
      </c>
      <c r="G7" s="57">
        <f t="shared" si="2"/>
        <v>233492</v>
      </c>
      <c r="H7" s="57">
        <f t="shared" si="2"/>
        <v>290513</v>
      </c>
      <c r="I7" s="57">
        <f t="shared" si="2"/>
        <v>178969</v>
      </c>
      <c r="J7" s="57">
        <f t="shared" si="2"/>
        <v>232964</v>
      </c>
      <c r="K7" s="57">
        <f t="shared" si="2"/>
        <v>651971</v>
      </c>
      <c r="L7" s="57">
        <f t="shared" si="2"/>
        <v>213024</v>
      </c>
      <c r="M7" s="57">
        <f t="shared" si="2"/>
        <v>197729</v>
      </c>
      <c r="N7" s="57">
        <f t="shared" si="2"/>
        <v>184187</v>
      </c>
      <c r="O7" s="58">
        <f t="shared" si="2"/>
        <v>140135</v>
      </c>
    </row>
    <row r="8" spans="1:17" ht="20.25" customHeight="1" x14ac:dyDescent="0.15">
      <c r="A8" s="393"/>
      <c r="B8" s="2" t="s">
        <v>19</v>
      </c>
      <c r="C8" s="56">
        <f t="shared" si="0"/>
        <v>2796469</v>
      </c>
      <c r="D8" s="57">
        <f t="shared" ref="D8:O8" si="3">D25+D42+D59+D76+D86+D100+D117+D134+D151+D156+D173+D202+D289+D306+D320+D329+D346+D352+D367+D382+D386+D407+D411+D418+D425+D432+D456+D462+D473+D479+D497+D503+D518+D537+D544+D558+D569+D586+D609+D626+D633+D643+D675+D691+D713+D730</f>
        <v>191303</v>
      </c>
      <c r="E8" s="57">
        <f t="shared" si="3"/>
        <v>142456</v>
      </c>
      <c r="F8" s="57">
        <f t="shared" si="3"/>
        <v>154838</v>
      </c>
      <c r="G8" s="57">
        <f t="shared" si="3"/>
        <v>204385</v>
      </c>
      <c r="H8" s="57">
        <f t="shared" si="3"/>
        <v>250683</v>
      </c>
      <c r="I8" s="57">
        <f t="shared" si="3"/>
        <v>179286</v>
      </c>
      <c r="J8" s="57">
        <f t="shared" si="3"/>
        <v>252355</v>
      </c>
      <c r="K8" s="57">
        <f t="shared" si="3"/>
        <v>675072</v>
      </c>
      <c r="L8" s="57">
        <f t="shared" si="3"/>
        <v>215013</v>
      </c>
      <c r="M8" s="57">
        <f t="shared" si="3"/>
        <v>211554</v>
      </c>
      <c r="N8" s="57">
        <f t="shared" si="3"/>
        <v>183963</v>
      </c>
      <c r="O8" s="58">
        <f t="shared" si="3"/>
        <v>135561</v>
      </c>
    </row>
    <row r="9" spans="1:17" ht="20.25" customHeight="1" x14ac:dyDescent="0.15">
      <c r="A9" s="393"/>
      <c r="B9" s="2" t="s">
        <v>67</v>
      </c>
      <c r="C9" s="56">
        <f t="shared" si="0"/>
        <v>2596014</v>
      </c>
      <c r="D9" s="57">
        <f t="shared" ref="D9:O9" si="4">D26+D43+D60+D77+D87+D101+D118+D135+D152+D157+D174+D290+D307+D321+D330+D347+D353+D368+D387+D412+D419+D426+D433+D457+D463+D474+D480+D498+D504+D538+D545+D559+D570+D587+D610+D627+D634+D644+D676+D692+D714+D731+D772</f>
        <v>179519</v>
      </c>
      <c r="E9" s="57">
        <f t="shared" si="4"/>
        <v>116366</v>
      </c>
      <c r="F9" s="57">
        <f t="shared" si="4"/>
        <v>138490</v>
      </c>
      <c r="G9" s="57">
        <f t="shared" si="4"/>
        <v>178428</v>
      </c>
      <c r="H9" s="57">
        <f t="shared" si="4"/>
        <v>234688</v>
      </c>
      <c r="I9" s="57">
        <f t="shared" si="4"/>
        <v>169973</v>
      </c>
      <c r="J9" s="57">
        <f t="shared" si="4"/>
        <v>197630</v>
      </c>
      <c r="K9" s="57">
        <f t="shared" si="4"/>
        <v>629674</v>
      </c>
      <c r="L9" s="57">
        <f t="shared" si="4"/>
        <v>190528</v>
      </c>
      <c r="M9" s="57">
        <f t="shared" si="4"/>
        <v>226715</v>
      </c>
      <c r="N9" s="57">
        <f t="shared" si="4"/>
        <v>194516</v>
      </c>
      <c r="O9" s="58">
        <f t="shared" si="4"/>
        <v>139487</v>
      </c>
    </row>
    <row r="10" spans="1:17" ht="20.25" customHeight="1" x14ac:dyDescent="0.15">
      <c r="A10" s="393"/>
      <c r="B10" s="3" t="s">
        <v>71</v>
      </c>
      <c r="C10" s="56">
        <f t="shared" si="0"/>
        <v>2540927</v>
      </c>
      <c r="D10" s="57">
        <f>D27+D44+D61+D78+D88+D102+D119+D136+D153+D158+D175+D203+D291+D308+D322+D331+D348+D354+D369+D388+D408+D413+D420+D427+D434+D458+D464+D475+D481+D499+D505+D539+D546+D560+D571+D588+D611+D628+D635+D645+D677+D693+D715+D732+D773</f>
        <v>157961</v>
      </c>
      <c r="E10" s="57">
        <f>E27+E44+E61+E78+E88+E102+E119+E136+E153+E158+E175+E203+E291+E308+E322+E331+E348+E354+E369+E388+E408+E413+E420+E427+E434+E458+E464+E475+E481+E499+E505+E539+E546+E560+E571+E588+E611+E628+E635+E645+E677+E693+E715+E732+E773</f>
        <v>109321</v>
      </c>
      <c r="F10" s="57">
        <f>F27+F44+F61+F78+F88+F102+F119+F136+F153+F158+F175+F203+F291+F308+F322+F331+F348+F354+F369+F388+F408+F413+F420+F427+F434+F458+F464+F475+F481+F499+F505+F539+F546+F560+F571+F588+F611+F628+F635+F645+F677+F693+F715+F732+F773</f>
        <v>140520</v>
      </c>
      <c r="G10" s="57">
        <f>G27+G44+G61+G78+G88+G102+G119+G136+G158+G175+G203+G291+G308+G322+G331+G348+G354+G369+G388+G408+G413+G420+G427+G434+G458+G464+G475+G481+G499+G505+G539+G546+G560+G571+G588+G611+G628+G635+G645+G677+G693+G715+G732+G773</f>
        <v>181699</v>
      </c>
      <c r="H10" s="57">
        <f t="shared" ref="H10:O10" si="5">H27+H44+H61+H78+H88+H102+H119+H136+H153+H158+H175+H203+H291+H308+H322+H331+H348+H354+H369+H388+H408+H413+H420+H427+H434+H458+H464+H475+H481+H499+H505+H539+H546+H560+H571+H588+H611+H628+H635+H645+H677+H693+H715+H732+H773</f>
        <v>237488</v>
      </c>
      <c r="I10" s="57">
        <f t="shared" si="5"/>
        <v>163419</v>
      </c>
      <c r="J10" s="57">
        <f t="shared" si="5"/>
        <v>200340</v>
      </c>
      <c r="K10" s="57">
        <f t="shared" si="5"/>
        <v>641746</v>
      </c>
      <c r="L10" s="57">
        <f t="shared" si="5"/>
        <v>215816</v>
      </c>
      <c r="M10" s="57">
        <f t="shared" si="5"/>
        <v>198706</v>
      </c>
      <c r="N10" s="57">
        <f t="shared" si="5"/>
        <v>170745</v>
      </c>
      <c r="O10" s="58">
        <f t="shared" si="5"/>
        <v>123166</v>
      </c>
    </row>
    <row r="11" spans="1:17" ht="20.25" customHeight="1" x14ac:dyDescent="0.15">
      <c r="A11" s="393"/>
      <c r="B11" s="3" t="s">
        <v>78</v>
      </c>
      <c r="C11" s="56">
        <f t="shared" si="0"/>
        <v>2612359</v>
      </c>
      <c r="D11" s="57">
        <f t="shared" ref="D11:O11" si="6">D28+D45+D62+D79+D89+D103+D120+D137+D159+D176+D204+D292+D309+D323+D332+D349+D355+D370+D389+D414+D421+D428+D435+D459+D465+D476+D482+D500+D506+D540+D547+D561+D572+D589+D612+D629+D636+D646+D678+D694+D716+D733+D205+D206</f>
        <v>160828</v>
      </c>
      <c r="E11" s="57">
        <f t="shared" si="6"/>
        <v>109357</v>
      </c>
      <c r="F11" s="57">
        <f t="shared" si="6"/>
        <v>142015</v>
      </c>
      <c r="G11" s="57">
        <f t="shared" si="6"/>
        <v>172998</v>
      </c>
      <c r="H11" s="57">
        <f t="shared" si="6"/>
        <v>241708</v>
      </c>
      <c r="I11" s="57">
        <f t="shared" si="6"/>
        <v>168171</v>
      </c>
      <c r="J11" s="57">
        <f t="shared" si="6"/>
        <v>228428</v>
      </c>
      <c r="K11" s="57">
        <f t="shared" si="6"/>
        <v>654034</v>
      </c>
      <c r="L11" s="57">
        <f t="shared" si="6"/>
        <v>187252</v>
      </c>
      <c r="M11" s="57">
        <f t="shared" si="6"/>
        <v>257581</v>
      </c>
      <c r="N11" s="57">
        <f t="shared" si="6"/>
        <v>164099</v>
      </c>
      <c r="O11" s="58">
        <f t="shared" si="6"/>
        <v>125888</v>
      </c>
    </row>
    <row r="12" spans="1:17" ht="20.25" customHeight="1" x14ac:dyDescent="0.15">
      <c r="A12" s="393"/>
      <c r="B12" s="3" t="s">
        <v>80</v>
      </c>
      <c r="C12" s="56">
        <f>SUM(D12:O12)</f>
        <v>1677324</v>
      </c>
      <c r="D12" s="57">
        <f t="shared" ref="D12:O12" si="7">D29+D46+D63+D90+D104+D121+D138+D160+D177+D210+D293+D324+D333+D390+D415+D422+D429+D436+D507+D541+D548+D562+D573+D590+D613+D630+D679+D695+D717+D734</f>
        <v>140377</v>
      </c>
      <c r="E12" s="57">
        <f t="shared" si="7"/>
        <v>108366</v>
      </c>
      <c r="F12" s="57">
        <f t="shared" si="7"/>
        <v>58958</v>
      </c>
      <c r="G12" s="57">
        <f t="shared" si="7"/>
        <v>110458</v>
      </c>
      <c r="H12" s="57">
        <f t="shared" si="7"/>
        <v>135732</v>
      </c>
      <c r="I12" s="57">
        <f t="shared" si="7"/>
        <v>129533</v>
      </c>
      <c r="J12" s="57">
        <f t="shared" si="7"/>
        <v>184221</v>
      </c>
      <c r="K12" s="57">
        <f t="shared" si="7"/>
        <v>289986</v>
      </c>
      <c r="L12" s="57">
        <f t="shared" si="7"/>
        <v>138307</v>
      </c>
      <c r="M12" s="57">
        <f t="shared" si="7"/>
        <v>129847</v>
      </c>
      <c r="N12" s="57">
        <f t="shared" si="7"/>
        <v>126937</v>
      </c>
      <c r="O12" s="58">
        <f t="shared" si="7"/>
        <v>124602</v>
      </c>
    </row>
    <row r="13" spans="1:17" ht="20.25" customHeight="1" x14ac:dyDescent="0.15">
      <c r="A13" s="393"/>
      <c r="B13" s="3" t="s">
        <v>82</v>
      </c>
      <c r="C13" s="56">
        <f>SUM(D13:O13)</f>
        <v>1900853</v>
      </c>
      <c r="D13" s="56">
        <f t="shared" ref="D13:O13" si="8">D30+D47+D64+D91+D105+D122+D139+D161+D178+D207+D294+D334+D508+D549+D574+D591+D680+D696+D718+D735+D211+D483+D493</f>
        <v>124114</v>
      </c>
      <c r="E13" s="56">
        <f t="shared" si="8"/>
        <v>108552</v>
      </c>
      <c r="F13" s="56">
        <f t="shared" si="8"/>
        <v>144278</v>
      </c>
      <c r="G13" s="56">
        <f t="shared" si="8"/>
        <v>129354</v>
      </c>
      <c r="H13" s="56">
        <f t="shared" si="8"/>
        <v>148990</v>
      </c>
      <c r="I13" s="56">
        <f t="shared" si="8"/>
        <v>151191</v>
      </c>
      <c r="J13" s="56">
        <f t="shared" si="8"/>
        <v>154269</v>
      </c>
      <c r="K13" s="56">
        <f t="shared" si="8"/>
        <v>312169</v>
      </c>
      <c r="L13" s="56">
        <f t="shared" si="8"/>
        <v>168238</v>
      </c>
      <c r="M13" s="56">
        <f t="shared" si="8"/>
        <v>181931</v>
      </c>
      <c r="N13" s="56">
        <f t="shared" si="8"/>
        <v>152733</v>
      </c>
      <c r="O13" s="86">
        <f t="shared" si="8"/>
        <v>125034</v>
      </c>
    </row>
    <row r="14" spans="1:17" ht="20.25" customHeight="1" x14ac:dyDescent="0.15">
      <c r="A14" s="393"/>
      <c r="B14" s="87" t="s">
        <v>88</v>
      </c>
      <c r="C14" s="56">
        <f t="shared" ref="C14:O14" si="9">C31+C48+C65+C92+C106+C123+C140+C162+C179+C208+C212+C222+C295+C335+C356+C371+C391+C466+C484+C509+C550+C575+C592+C647+C681+C697+C719+C736</f>
        <v>2245620</v>
      </c>
      <c r="D14" s="56">
        <f t="shared" si="9"/>
        <v>130996</v>
      </c>
      <c r="E14" s="56">
        <f t="shared" si="9"/>
        <v>110693</v>
      </c>
      <c r="F14" s="56">
        <f t="shared" si="9"/>
        <v>166564</v>
      </c>
      <c r="G14" s="56">
        <f t="shared" si="9"/>
        <v>174443</v>
      </c>
      <c r="H14" s="56">
        <f t="shared" si="9"/>
        <v>218713</v>
      </c>
      <c r="I14" s="56">
        <f t="shared" si="9"/>
        <v>169507</v>
      </c>
      <c r="J14" s="56">
        <f t="shared" si="9"/>
        <v>189039</v>
      </c>
      <c r="K14" s="56">
        <f t="shared" si="9"/>
        <v>382200</v>
      </c>
      <c r="L14" s="56">
        <f t="shared" si="9"/>
        <v>190576</v>
      </c>
      <c r="M14" s="56">
        <f t="shared" si="9"/>
        <v>173923</v>
      </c>
      <c r="N14" s="56">
        <f t="shared" si="9"/>
        <v>206778</v>
      </c>
      <c r="O14" s="86">
        <f t="shared" si="9"/>
        <v>132188</v>
      </c>
      <c r="P14" s="122"/>
      <c r="Q14" s="120"/>
    </row>
    <row r="15" spans="1:17" ht="20.25" customHeight="1" x14ac:dyDescent="0.15">
      <c r="A15" s="393"/>
      <c r="B15" s="87" t="s">
        <v>90</v>
      </c>
      <c r="C15" s="56">
        <f t="shared" ref="C15:O15" si="10">SUMIF($B$23:$B$772,"２６年",C23:C772)</f>
        <v>2171400</v>
      </c>
      <c r="D15" s="163">
        <f t="shared" si="10"/>
        <v>144682</v>
      </c>
      <c r="E15" s="163">
        <f t="shared" si="10"/>
        <v>103291</v>
      </c>
      <c r="F15" s="163">
        <f t="shared" si="10"/>
        <v>161758</v>
      </c>
      <c r="G15" s="163">
        <f t="shared" si="10"/>
        <v>158503</v>
      </c>
      <c r="H15" s="163">
        <f t="shared" si="10"/>
        <v>231532</v>
      </c>
      <c r="I15" s="163">
        <f t="shared" si="10"/>
        <v>167899</v>
      </c>
      <c r="J15" s="163">
        <f t="shared" si="10"/>
        <v>186612</v>
      </c>
      <c r="K15" s="163">
        <f t="shared" si="10"/>
        <v>386302</v>
      </c>
      <c r="L15" s="163">
        <f t="shared" si="10"/>
        <v>186455</v>
      </c>
      <c r="M15" s="163">
        <f t="shared" si="10"/>
        <v>183597</v>
      </c>
      <c r="N15" s="163">
        <f t="shared" si="10"/>
        <v>143317</v>
      </c>
      <c r="O15" s="164">
        <f t="shared" si="10"/>
        <v>117452</v>
      </c>
    </row>
    <row r="16" spans="1:17" ht="20.25" customHeight="1" x14ac:dyDescent="0.15">
      <c r="A16" s="393"/>
      <c r="B16" s="87" t="s">
        <v>99</v>
      </c>
      <c r="C16" s="59">
        <f t="shared" ref="C16:C21" si="11">SUM(D16:O16)</f>
        <v>2380009</v>
      </c>
      <c r="D16" s="165">
        <f t="shared" ref="D16:L16" si="12">+D33+D50+D67+D94+D108+D125+D142+D164+D181+D188+D195+D215+D223+D224+D231+D238+D297+D311+D337+D358+D373+D393+D468+D486+D511+D520+D552+D577+D594+D617+D649+D683+D699+D721+D738</f>
        <v>131775</v>
      </c>
      <c r="E16" s="165">
        <f t="shared" si="12"/>
        <v>117313</v>
      </c>
      <c r="F16" s="165">
        <f t="shared" si="12"/>
        <v>162205</v>
      </c>
      <c r="G16" s="165">
        <f t="shared" si="12"/>
        <v>153142</v>
      </c>
      <c r="H16" s="165">
        <f t="shared" si="12"/>
        <v>240276</v>
      </c>
      <c r="I16" s="165">
        <f t="shared" si="12"/>
        <v>162531</v>
      </c>
      <c r="J16" s="165">
        <f t="shared" si="12"/>
        <v>215087.5</v>
      </c>
      <c r="K16" s="165">
        <f t="shared" si="12"/>
        <v>467273</v>
      </c>
      <c r="L16" s="165">
        <f t="shared" si="12"/>
        <v>203064.5</v>
      </c>
      <c r="M16" s="165">
        <f>+M33+M50+M67+M94+M108+M125+M142+M164+M181+M188+M195+M215+M223+M224+M231+M238+M297+M311+M337+M358+M373+M393+M468+M486+M511+M520+M528+M552+M577+M594+M617+M649+M683+M699+M721+M738</f>
        <v>217804.5</v>
      </c>
      <c r="N16" s="165">
        <f>+N33+N50+N67+N94+N108+N125+N142+N164+N181+N188+N195+N215+N223+N224+N231+N238+N297+N311+N337+N358+N373+N393+N468+N486+N511+N520+N528+N552+N577+N594+N617+N649+N683+N699+N721+N738</f>
        <v>177276</v>
      </c>
      <c r="O16" s="168">
        <f>+O33+O50+O67+O94+O108+O125+O142+O164+O181+O188+O195+O215+O223+O224+O231+O238+O297+O311+O337+O358+O373+O393+O468+O486+O511+O520+O528+O552+O577+O594+O617+O649+O683+O699+O721+O738</f>
        <v>132261.5</v>
      </c>
    </row>
    <row r="17" spans="1:17" ht="20.25" customHeight="1" x14ac:dyDescent="0.15">
      <c r="A17" s="393"/>
      <c r="B17" s="87" t="s">
        <v>102</v>
      </c>
      <c r="C17" s="59">
        <f t="shared" si="11"/>
        <v>2409384</v>
      </c>
      <c r="D17" s="173">
        <f t="shared" ref="D17:O17" si="13">+D34+D51+D68+D95+D109+D126+D143+D165+D182+D189+D196+D216+D225+D232+D239+D245+D251+D257+D298+D312+D338+D359+D374+D394+D400+D438+D444+D450+D469+D487+D512+D521+D529+D553+D578+D595+D618+D601+D650+D684+D700+D722+D739+D745+D751+D757</f>
        <v>142356</v>
      </c>
      <c r="E17" s="173">
        <f t="shared" si="13"/>
        <v>125776</v>
      </c>
      <c r="F17" s="173">
        <f t="shared" si="13"/>
        <v>169922</v>
      </c>
      <c r="G17" s="173">
        <f t="shared" si="13"/>
        <v>148739</v>
      </c>
      <c r="H17" s="173">
        <f t="shared" si="13"/>
        <v>196132</v>
      </c>
      <c r="I17" s="173">
        <f t="shared" si="13"/>
        <v>139501</v>
      </c>
      <c r="J17" s="173">
        <f t="shared" si="13"/>
        <v>238776</v>
      </c>
      <c r="K17" s="173">
        <f t="shared" si="13"/>
        <v>427131</v>
      </c>
      <c r="L17" s="173">
        <f t="shared" si="13"/>
        <v>200941</v>
      </c>
      <c r="M17" s="173">
        <f t="shared" si="13"/>
        <v>226684</v>
      </c>
      <c r="N17" s="173">
        <f t="shared" si="13"/>
        <v>260441</v>
      </c>
      <c r="O17" s="174">
        <f t="shared" si="13"/>
        <v>132985</v>
      </c>
    </row>
    <row r="18" spans="1:17" ht="20.25" customHeight="1" x14ac:dyDescent="0.15">
      <c r="A18" s="393"/>
      <c r="B18" s="87" t="s">
        <v>126</v>
      </c>
      <c r="C18" s="59">
        <f t="shared" si="11"/>
        <v>2481019</v>
      </c>
      <c r="D18" s="173">
        <v>146032</v>
      </c>
      <c r="E18" s="173">
        <v>118289</v>
      </c>
      <c r="F18" s="173">
        <v>161143</v>
      </c>
      <c r="G18" s="173">
        <v>148300</v>
      </c>
      <c r="H18" s="173">
        <v>199226</v>
      </c>
      <c r="I18" s="173">
        <v>146043</v>
      </c>
      <c r="J18" s="173">
        <v>202010</v>
      </c>
      <c r="K18" s="173">
        <v>655569</v>
      </c>
      <c r="L18" s="173">
        <v>206962</v>
      </c>
      <c r="M18" s="173">
        <v>215772</v>
      </c>
      <c r="N18" s="173">
        <v>148662</v>
      </c>
      <c r="O18" s="174">
        <v>133011</v>
      </c>
    </row>
    <row r="19" spans="1:17" s="228" customFormat="1" ht="20.25" customHeight="1" x14ac:dyDescent="0.15">
      <c r="A19" s="393"/>
      <c r="B19" s="87" t="s">
        <v>132</v>
      </c>
      <c r="C19" s="59">
        <f t="shared" si="11"/>
        <v>3335969</v>
      </c>
      <c r="D19" s="173">
        <v>149921</v>
      </c>
      <c r="E19" s="173">
        <v>145239</v>
      </c>
      <c r="F19" s="173">
        <v>191754</v>
      </c>
      <c r="G19" s="173">
        <v>232062</v>
      </c>
      <c r="H19" s="173">
        <v>296599</v>
      </c>
      <c r="I19" s="173">
        <v>260378</v>
      </c>
      <c r="J19" s="173">
        <v>329755</v>
      </c>
      <c r="K19" s="173">
        <v>595734</v>
      </c>
      <c r="L19" s="173">
        <v>340297</v>
      </c>
      <c r="M19" s="173">
        <v>343525</v>
      </c>
      <c r="N19" s="173">
        <v>243242</v>
      </c>
      <c r="O19" s="174">
        <v>207463</v>
      </c>
      <c r="P19" s="271"/>
    </row>
    <row r="20" spans="1:17" s="228" customFormat="1" ht="20.25" customHeight="1" x14ac:dyDescent="0.15">
      <c r="A20" s="393"/>
      <c r="B20" s="87" t="s">
        <v>151</v>
      </c>
      <c r="C20" s="59">
        <f t="shared" si="11"/>
        <v>4047035</v>
      </c>
      <c r="D20" s="173">
        <v>186808</v>
      </c>
      <c r="E20" s="173">
        <v>178337</v>
      </c>
      <c r="F20" s="173">
        <v>234933</v>
      </c>
      <c r="G20" s="173">
        <v>294536</v>
      </c>
      <c r="H20" s="173">
        <v>380096</v>
      </c>
      <c r="I20" s="173">
        <v>283433</v>
      </c>
      <c r="J20" s="173">
        <v>313258</v>
      </c>
      <c r="K20" s="173">
        <v>814717</v>
      </c>
      <c r="L20" s="173">
        <v>615182</v>
      </c>
      <c r="M20" s="173">
        <v>237375</v>
      </c>
      <c r="N20" s="173">
        <v>273979</v>
      </c>
      <c r="O20" s="174">
        <v>234381</v>
      </c>
      <c r="P20" s="271"/>
    </row>
    <row r="21" spans="1:17" s="228" customFormat="1" ht="20.25" customHeight="1" x14ac:dyDescent="0.15">
      <c r="A21" s="393"/>
      <c r="B21" s="87" t="s">
        <v>165</v>
      </c>
      <c r="C21" s="59">
        <f t="shared" si="11"/>
        <v>2586309</v>
      </c>
      <c r="D21" s="173">
        <v>237550</v>
      </c>
      <c r="E21" s="173">
        <v>201483</v>
      </c>
      <c r="F21" s="173">
        <v>171684</v>
      </c>
      <c r="G21" s="173">
        <v>108603</v>
      </c>
      <c r="H21" s="173">
        <v>153202</v>
      </c>
      <c r="I21" s="173">
        <v>205574</v>
      </c>
      <c r="J21" s="173">
        <v>239189</v>
      </c>
      <c r="K21" s="173">
        <v>334811</v>
      </c>
      <c r="L21" s="173">
        <v>263947</v>
      </c>
      <c r="M21" s="173">
        <v>239981</v>
      </c>
      <c r="N21" s="173">
        <v>246525</v>
      </c>
      <c r="O21" s="335">
        <v>183760</v>
      </c>
      <c r="P21" s="271"/>
    </row>
    <row r="22" spans="1:17" ht="20.25" customHeight="1" thickBot="1" x14ac:dyDescent="0.2">
      <c r="A22" s="394"/>
      <c r="B22" s="129" t="s">
        <v>20</v>
      </c>
      <c r="C22" s="156">
        <f>C21/C20</f>
        <v>0.63906267180787912</v>
      </c>
      <c r="D22" s="156">
        <f t="shared" ref="D22:O22" si="14">D21/D20</f>
        <v>1.2716264828058756</v>
      </c>
      <c r="E22" s="156">
        <f t="shared" si="14"/>
        <v>1.1297879856675843</v>
      </c>
      <c r="F22" s="156">
        <f t="shared" si="14"/>
        <v>0.73077856239864136</v>
      </c>
      <c r="G22" s="156">
        <f t="shared" si="14"/>
        <v>0.36872572452942937</v>
      </c>
      <c r="H22" s="156">
        <f t="shared" si="14"/>
        <v>0.40306133187405285</v>
      </c>
      <c r="I22" s="156">
        <f t="shared" si="14"/>
        <v>0.72530015912049761</v>
      </c>
      <c r="J22" s="156">
        <f t="shared" si="14"/>
        <v>0.76355272650658568</v>
      </c>
      <c r="K22" s="156">
        <f t="shared" si="14"/>
        <v>0.410953742219691</v>
      </c>
      <c r="L22" s="156">
        <f t="shared" si="14"/>
        <v>0.42905514140530771</v>
      </c>
      <c r="M22" s="156">
        <f t="shared" si="14"/>
        <v>1.0109784096893102</v>
      </c>
      <c r="N22" s="156">
        <f t="shared" si="14"/>
        <v>0.89979523978115106</v>
      </c>
      <c r="O22" s="156">
        <f t="shared" si="14"/>
        <v>0.78402259568821708</v>
      </c>
      <c r="P22" s="119"/>
    </row>
    <row r="23" spans="1:17" ht="20.25" customHeight="1" x14ac:dyDescent="0.15">
      <c r="A23" s="377" t="s">
        <v>21</v>
      </c>
      <c r="B23" s="23" t="s">
        <v>17</v>
      </c>
      <c r="C23" s="60">
        <f t="shared" ref="C23:C176" si="15">SUM(D23:O23)</f>
        <v>236717</v>
      </c>
      <c r="D23" s="61">
        <v>31583</v>
      </c>
      <c r="E23" s="61">
        <v>9500</v>
      </c>
      <c r="F23" s="61">
        <v>8000</v>
      </c>
      <c r="G23" s="61">
        <v>73300</v>
      </c>
      <c r="H23" s="61">
        <v>19334</v>
      </c>
      <c r="I23" s="61">
        <v>15834</v>
      </c>
      <c r="J23" s="61">
        <v>15500</v>
      </c>
      <c r="K23" s="61">
        <v>13500</v>
      </c>
      <c r="L23" s="61">
        <v>13834</v>
      </c>
      <c r="M23" s="61">
        <v>14666</v>
      </c>
      <c r="N23" s="61">
        <v>8583</v>
      </c>
      <c r="O23" s="62">
        <v>13083</v>
      </c>
    </row>
    <row r="24" spans="1:17" ht="20.25" customHeight="1" x14ac:dyDescent="0.15">
      <c r="A24" s="378"/>
      <c r="B24" s="9" t="s">
        <v>18</v>
      </c>
      <c r="C24" s="56">
        <f t="shared" si="15"/>
        <v>208018</v>
      </c>
      <c r="D24" s="57">
        <v>38583</v>
      </c>
      <c r="E24" s="57">
        <v>11083</v>
      </c>
      <c r="F24" s="57">
        <v>10667</v>
      </c>
      <c r="G24" s="57">
        <v>53266</v>
      </c>
      <c r="H24" s="57">
        <v>16334</v>
      </c>
      <c r="I24" s="57">
        <v>13834</v>
      </c>
      <c r="J24" s="57">
        <v>12834</v>
      </c>
      <c r="K24" s="57">
        <v>12834</v>
      </c>
      <c r="L24" s="57">
        <v>11834</v>
      </c>
      <c r="M24" s="57">
        <v>12666</v>
      </c>
      <c r="N24" s="57">
        <v>5250</v>
      </c>
      <c r="O24" s="58">
        <v>8833</v>
      </c>
    </row>
    <row r="25" spans="1:17" ht="20.25" customHeight="1" x14ac:dyDescent="0.15">
      <c r="A25" s="378"/>
      <c r="B25" s="10" t="s">
        <v>19</v>
      </c>
      <c r="C25" s="56">
        <f t="shared" si="15"/>
        <v>174860</v>
      </c>
      <c r="D25" s="57">
        <v>25250</v>
      </c>
      <c r="E25" s="57">
        <v>8833</v>
      </c>
      <c r="F25" s="57">
        <v>8916</v>
      </c>
      <c r="G25" s="57">
        <v>37366</v>
      </c>
      <c r="H25" s="57">
        <v>11500</v>
      </c>
      <c r="I25" s="57">
        <v>21332</v>
      </c>
      <c r="J25" s="57">
        <v>14500</v>
      </c>
      <c r="K25" s="57">
        <v>12000</v>
      </c>
      <c r="L25" s="57">
        <v>11332</v>
      </c>
      <c r="M25" s="57">
        <v>12832</v>
      </c>
      <c r="N25" s="57">
        <v>5166</v>
      </c>
      <c r="O25" s="58">
        <v>5833</v>
      </c>
    </row>
    <row r="26" spans="1:17" ht="20.25" customHeight="1" x14ac:dyDescent="0.15">
      <c r="A26" s="378"/>
      <c r="B26" s="10" t="s">
        <v>67</v>
      </c>
      <c r="C26" s="56">
        <f>SUM(D26:O26)</f>
        <v>170976</v>
      </c>
      <c r="D26" s="57">
        <v>26500</v>
      </c>
      <c r="E26" s="57">
        <v>6250</v>
      </c>
      <c r="F26" s="57">
        <v>8666</v>
      </c>
      <c r="G26" s="57">
        <v>43232</v>
      </c>
      <c r="H26" s="57">
        <v>11500</v>
      </c>
      <c r="I26" s="57">
        <v>20166</v>
      </c>
      <c r="J26" s="57">
        <v>13166</v>
      </c>
      <c r="K26" s="57">
        <v>12666</v>
      </c>
      <c r="L26" s="57">
        <v>9332</v>
      </c>
      <c r="M26" s="57">
        <v>9332</v>
      </c>
      <c r="N26" s="57">
        <v>4750</v>
      </c>
      <c r="O26" s="58">
        <v>5416</v>
      </c>
    </row>
    <row r="27" spans="1:17" ht="20.25" customHeight="1" x14ac:dyDescent="0.15">
      <c r="A27" s="378"/>
      <c r="B27" s="9" t="s">
        <v>71</v>
      </c>
      <c r="C27" s="56">
        <f>SUM(D27:O27)</f>
        <v>157599</v>
      </c>
      <c r="D27" s="57">
        <v>25750</v>
      </c>
      <c r="E27" s="57">
        <v>5250</v>
      </c>
      <c r="F27" s="57">
        <v>4583</v>
      </c>
      <c r="G27" s="57">
        <v>45766</v>
      </c>
      <c r="H27" s="57">
        <v>7834</v>
      </c>
      <c r="I27" s="57">
        <v>22334</v>
      </c>
      <c r="J27" s="57">
        <v>11666</v>
      </c>
      <c r="K27" s="57">
        <v>8334</v>
      </c>
      <c r="L27" s="57">
        <v>8666</v>
      </c>
      <c r="M27" s="57">
        <v>8666</v>
      </c>
      <c r="N27" s="57">
        <v>4417</v>
      </c>
      <c r="O27" s="58">
        <v>4333</v>
      </c>
    </row>
    <row r="28" spans="1:17" ht="20.25" customHeight="1" x14ac:dyDescent="0.15">
      <c r="A28" s="378"/>
      <c r="B28" s="9" t="s">
        <v>78</v>
      </c>
      <c r="C28" s="56">
        <f>SUM(D28:O28)</f>
        <v>150785</v>
      </c>
      <c r="D28" s="63">
        <v>19167</v>
      </c>
      <c r="E28" s="63">
        <v>5667</v>
      </c>
      <c r="F28" s="63">
        <v>4667</v>
      </c>
      <c r="G28" s="63">
        <v>36200</v>
      </c>
      <c r="H28" s="63">
        <v>8334</v>
      </c>
      <c r="I28" s="63">
        <v>20166</v>
      </c>
      <c r="J28" s="63">
        <v>16166</v>
      </c>
      <c r="K28" s="63">
        <v>9834</v>
      </c>
      <c r="L28" s="63">
        <v>9500</v>
      </c>
      <c r="M28" s="63">
        <v>9834</v>
      </c>
      <c r="N28" s="63">
        <v>5250</v>
      </c>
      <c r="O28" s="64">
        <v>6000</v>
      </c>
    </row>
    <row r="29" spans="1:17" ht="20.25" customHeight="1" x14ac:dyDescent="0.15">
      <c r="A29" s="378"/>
      <c r="B29" s="9" t="s">
        <v>80</v>
      </c>
      <c r="C29" s="56">
        <f>SUM(D29:O29)</f>
        <v>126499</v>
      </c>
      <c r="D29" s="63">
        <v>18083</v>
      </c>
      <c r="E29" s="63">
        <v>3917</v>
      </c>
      <c r="F29" s="63">
        <v>2917</v>
      </c>
      <c r="G29" s="63">
        <v>0</v>
      </c>
      <c r="H29" s="63">
        <v>0</v>
      </c>
      <c r="I29" s="63">
        <v>0</v>
      </c>
      <c r="J29" s="63">
        <v>41083</v>
      </c>
      <c r="K29" s="63">
        <v>25583</v>
      </c>
      <c r="L29" s="63">
        <v>9083</v>
      </c>
      <c r="M29" s="63">
        <v>9000</v>
      </c>
      <c r="N29" s="63">
        <v>8583</v>
      </c>
      <c r="O29" s="64">
        <v>8250</v>
      </c>
    </row>
    <row r="30" spans="1:17" ht="20.25" customHeight="1" x14ac:dyDescent="0.15">
      <c r="A30" s="378"/>
      <c r="B30" s="9" t="s">
        <v>82</v>
      </c>
      <c r="C30" s="56">
        <f>SUM(D30:O30)</f>
        <v>174749</v>
      </c>
      <c r="D30" s="56">
        <v>6167</v>
      </c>
      <c r="E30" s="56">
        <v>7000</v>
      </c>
      <c r="F30" s="56">
        <v>9250</v>
      </c>
      <c r="G30" s="56">
        <v>15834</v>
      </c>
      <c r="H30" s="56">
        <v>27666</v>
      </c>
      <c r="I30" s="56">
        <v>19666</v>
      </c>
      <c r="J30" s="56">
        <v>19500</v>
      </c>
      <c r="K30" s="56">
        <v>17000</v>
      </c>
      <c r="L30" s="56">
        <v>19500</v>
      </c>
      <c r="M30" s="56">
        <v>16666</v>
      </c>
      <c r="N30" s="56">
        <v>8917</v>
      </c>
      <c r="O30" s="86">
        <v>7583</v>
      </c>
      <c r="P30" s="119"/>
    </row>
    <row r="31" spans="1:17" ht="20.25" customHeight="1" x14ac:dyDescent="0.15">
      <c r="A31" s="378"/>
      <c r="B31" s="88" t="s">
        <v>88</v>
      </c>
      <c r="C31" s="59">
        <f>SUBTOTAL(9,D31:O31)</f>
        <v>166918</v>
      </c>
      <c r="D31" s="59">
        <v>6917</v>
      </c>
      <c r="E31" s="59">
        <v>6167</v>
      </c>
      <c r="F31" s="59">
        <v>11917</v>
      </c>
      <c r="G31" s="59">
        <v>19667</v>
      </c>
      <c r="H31" s="59">
        <v>26500</v>
      </c>
      <c r="I31" s="59">
        <v>18333</v>
      </c>
      <c r="J31" s="59">
        <v>15667</v>
      </c>
      <c r="K31" s="59">
        <v>15167</v>
      </c>
      <c r="L31" s="59">
        <v>17333</v>
      </c>
      <c r="M31" s="59">
        <v>13833</v>
      </c>
      <c r="N31" s="59">
        <v>7750</v>
      </c>
      <c r="O31" s="89">
        <v>7667</v>
      </c>
      <c r="P31" s="122"/>
      <c r="Q31" s="120"/>
    </row>
    <row r="32" spans="1:17" ht="20.25" customHeight="1" x14ac:dyDescent="0.15">
      <c r="A32" s="378"/>
      <c r="B32" s="9" t="s">
        <v>90</v>
      </c>
      <c r="C32" s="59">
        <f t="shared" ref="C32:C38" si="16">SUM(D32:O32)</f>
        <v>147000</v>
      </c>
      <c r="D32" s="59">
        <v>9167</v>
      </c>
      <c r="E32" s="59">
        <v>10667</v>
      </c>
      <c r="F32" s="59">
        <v>3583</v>
      </c>
      <c r="G32" s="59">
        <v>16333</v>
      </c>
      <c r="H32" s="59">
        <v>25500</v>
      </c>
      <c r="I32" s="59">
        <v>16167</v>
      </c>
      <c r="J32" s="59">
        <v>14833</v>
      </c>
      <c r="K32" s="59">
        <v>13333</v>
      </c>
      <c r="L32" s="59">
        <v>13500</v>
      </c>
      <c r="M32" s="59">
        <v>12500</v>
      </c>
      <c r="N32" s="59">
        <v>6500</v>
      </c>
      <c r="O32" s="89">
        <v>4917</v>
      </c>
      <c r="P32" s="119"/>
    </row>
    <row r="33" spans="1:17" ht="20.25" customHeight="1" x14ac:dyDescent="0.15">
      <c r="A33" s="378"/>
      <c r="B33" s="88" t="s">
        <v>99</v>
      </c>
      <c r="C33" s="59">
        <f t="shared" si="16"/>
        <v>93666</v>
      </c>
      <c r="D33" s="59">
        <v>5833</v>
      </c>
      <c r="E33" s="59">
        <v>5750</v>
      </c>
      <c r="F33" s="59">
        <v>5083</v>
      </c>
      <c r="G33" s="59">
        <v>7500</v>
      </c>
      <c r="H33" s="59">
        <v>12167</v>
      </c>
      <c r="I33" s="59">
        <v>8750</v>
      </c>
      <c r="J33" s="59">
        <v>7333</v>
      </c>
      <c r="K33" s="59">
        <v>12750</v>
      </c>
      <c r="L33" s="59">
        <v>8083</v>
      </c>
      <c r="M33" s="59">
        <v>7417</v>
      </c>
      <c r="N33" s="59">
        <v>7333</v>
      </c>
      <c r="O33" s="89">
        <v>5667</v>
      </c>
      <c r="P33" s="119"/>
    </row>
    <row r="34" spans="1:17" ht="20.25" customHeight="1" x14ac:dyDescent="0.15">
      <c r="A34" s="378"/>
      <c r="B34" s="88" t="s">
        <v>102</v>
      </c>
      <c r="C34" s="59">
        <f t="shared" si="16"/>
        <v>91250</v>
      </c>
      <c r="D34" s="59">
        <v>6583</v>
      </c>
      <c r="E34" s="59">
        <v>7167</v>
      </c>
      <c r="F34" s="59">
        <v>6917</v>
      </c>
      <c r="G34" s="59">
        <v>11333</v>
      </c>
      <c r="H34" s="59">
        <v>10333</v>
      </c>
      <c r="I34" s="59">
        <v>7667</v>
      </c>
      <c r="J34" s="59">
        <v>6333</v>
      </c>
      <c r="K34" s="59">
        <v>7750</v>
      </c>
      <c r="L34" s="59">
        <v>7167</v>
      </c>
      <c r="M34" s="59">
        <v>6583</v>
      </c>
      <c r="N34" s="59">
        <v>7000</v>
      </c>
      <c r="O34" s="89">
        <v>6417</v>
      </c>
      <c r="P34" s="119"/>
    </row>
    <row r="35" spans="1:17" ht="20.25" customHeight="1" x14ac:dyDescent="0.15">
      <c r="A35" s="378"/>
      <c r="B35" s="88" t="s">
        <v>126</v>
      </c>
      <c r="C35" s="59">
        <f t="shared" si="16"/>
        <v>83916</v>
      </c>
      <c r="D35" s="59">
        <v>7250</v>
      </c>
      <c r="E35" s="59">
        <v>6917</v>
      </c>
      <c r="F35" s="59">
        <v>5833</v>
      </c>
      <c r="G35" s="59">
        <v>7083</v>
      </c>
      <c r="H35" s="59">
        <v>9250</v>
      </c>
      <c r="I35" s="59">
        <v>7667</v>
      </c>
      <c r="J35" s="59">
        <v>6917</v>
      </c>
      <c r="K35" s="59">
        <v>7083</v>
      </c>
      <c r="L35" s="59">
        <v>7083</v>
      </c>
      <c r="M35" s="59">
        <v>6583</v>
      </c>
      <c r="N35" s="59">
        <v>6250</v>
      </c>
      <c r="O35" s="89">
        <v>6000</v>
      </c>
      <c r="P35" s="119"/>
    </row>
    <row r="36" spans="1:17" s="228" customFormat="1" ht="20.25" customHeight="1" x14ac:dyDescent="0.15">
      <c r="A36" s="378"/>
      <c r="B36" s="88" t="s">
        <v>132</v>
      </c>
      <c r="C36" s="59">
        <f t="shared" si="16"/>
        <v>72916</v>
      </c>
      <c r="D36" s="59">
        <v>7333</v>
      </c>
      <c r="E36" s="59">
        <v>8583</v>
      </c>
      <c r="F36" s="59">
        <v>5083</v>
      </c>
      <c r="G36" s="59">
        <v>6667</v>
      </c>
      <c r="H36" s="59">
        <v>9250</v>
      </c>
      <c r="I36" s="59">
        <v>6000</v>
      </c>
      <c r="J36" s="59">
        <v>5167</v>
      </c>
      <c r="K36" s="59">
        <v>6000</v>
      </c>
      <c r="L36" s="59">
        <v>4917</v>
      </c>
      <c r="M36" s="59">
        <v>4500</v>
      </c>
      <c r="N36" s="59">
        <v>4833</v>
      </c>
      <c r="O36" s="89">
        <v>4583</v>
      </c>
      <c r="P36" s="119"/>
    </row>
    <row r="37" spans="1:17" s="228" customFormat="1" ht="20.25" customHeight="1" thickBot="1" x14ac:dyDescent="0.2">
      <c r="A37" s="378"/>
      <c r="B37" s="88" t="s">
        <v>152</v>
      </c>
      <c r="C37" s="59">
        <f t="shared" si="16"/>
        <v>67417</v>
      </c>
      <c r="D37" s="59">
        <v>5750</v>
      </c>
      <c r="E37" s="59">
        <v>5000</v>
      </c>
      <c r="F37" s="59">
        <v>4917</v>
      </c>
      <c r="G37" s="59">
        <v>5250</v>
      </c>
      <c r="H37" s="59">
        <v>9750</v>
      </c>
      <c r="I37" s="59">
        <v>5417</v>
      </c>
      <c r="J37" s="59">
        <v>4750</v>
      </c>
      <c r="K37" s="59">
        <v>5000</v>
      </c>
      <c r="L37" s="59">
        <v>6000</v>
      </c>
      <c r="M37" s="59">
        <v>5666</v>
      </c>
      <c r="N37" s="59">
        <v>5250</v>
      </c>
      <c r="O37" s="89">
        <v>4667</v>
      </c>
      <c r="P37" s="119"/>
    </row>
    <row r="38" spans="1:17" s="228" customFormat="1" ht="20.25" customHeight="1" thickTop="1" x14ac:dyDescent="0.15">
      <c r="A38" s="378"/>
      <c r="B38" s="88" t="s">
        <v>166</v>
      </c>
      <c r="C38" s="59">
        <f t="shared" si="16"/>
        <v>48750</v>
      </c>
      <c r="D38" s="349">
        <v>3750</v>
      </c>
      <c r="E38" s="349">
        <v>3750</v>
      </c>
      <c r="F38" s="349">
        <v>3250</v>
      </c>
      <c r="G38" s="349">
        <v>4167</v>
      </c>
      <c r="H38" s="349">
        <v>4833</v>
      </c>
      <c r="I38" s="349">
        <v>3833</v>
      </c>
      <c r="J38" s="349">
        <v>4417</v>
      </c>
      <c r="K38" s="349">
        <v>3750</v>
      </c>
      <c r="L38" s="349">
        <v>4667</v>
      </c>
      <c r="M38" s="349">
        <v>3583</v>
      </c>
      <c r="N38" s="349">
        <v>4333</v>
      </c>
      <c r="O38" s="350">
        <v>4417</v>
      </c>
      <c r="P38" s="119"/>
    </row>
    <row r="39" spans="1:17" ht="20.25" customHeight="1" thickBot="1" x14ac:dyDescent="0.2">
      <c r="A39" s="379"/>
      <c r="B39" s="130" t="s">
        <v>20</v>
      </c>
      <c r="C39" s="156">
        <f>C38/C37</f>
        <v>0.7231113814023169</v>
      </c>
      <c r="D39" s="156">
        <f t="shared" ref="D39:O39" si="17">D38/D37</f>
        <v>0.65217391304347827</v>
      </c>
      <c r="E39" s="156">
        <f t="shared" si="17"/>
        <v>0.75</v>
      </c>
      <c r="F39" s="156">
        <f t="shared" si="17"/>
        <v>0.66097213748220462</v>
      </c>
      <c r="G39" s="156">
        <f t="shared" si="17"/>
        <v>0.79371428571428571</v>
      </c>
      <c r="H39" s="156">
        <f t="shared" si="17"/>
        <v>0.49569230769230771</v>
      </c>
      <c r="I39" s="156">
        <f t="shared" si="17"/>
        <v>0.70758722540151375</v>
      </c>
      <c r="J39" s="156">
        <f t="shared" si="17"/>
        <v>0.92989473684210522</v>
      </c>
      <c r="K39" s="156">
        <f t="shared" si="17"/>
        <v>0.75</v>
      </c>
      <c r="L39" s="156">
        <f t="shared" si="17"/>
        <v>0.77783333333333338</v>
      </c>
      <c r="M39" s="156">
        <f t="shared" si="17"/>
        <v>0.63236851394281679</v>
      </c>
      <c r="N39" s="156">
        <f t="shared" si="17"/>
        <v>0.82533333333333336</v>
      </c>
      <c r="O39" s="156">
        <f t="shared" si="17"/>
        <v>0.94643239768587961</v>
      </c>
      <c r="P39" s="119"/>
    </row>
    <row r="40" spans="1:17" ht="20.25" customHeight="1" x14ac:dyDescent="0.15">
      <c r="A40" s="378" t="s">
        <v>22</v>
      </c>
      <c r="B40" s="22" t="s">
        <v>17</v>
      </c>
      <c r="C40" s="53">
        <f t="shared" si="15"/>
        <v>366500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366500</v>
      </c>
      <c r="L40" s="54">
        <v>0</v>
      </c>
      <c r="M40" s="54">
        <v>0</v>
      </c>
      <c r="N40" s="54">
        <v>0</v>
      </c>
      <c r="O40" s="55">
        <v>0</v>
      </c>
      <c r="P40" s="119"/>
    </row>
    <row r="41" spans="1:17" ht="20.25" customHeight="1" x14ac:dyDescent="0.15">
      <c r="A41" s="378"/>
      <c r="B41" s="9" t="s">
        <v>18</v>
      </c>
      <c r="C41" s="56">
        <f t="shared" si="15"/>
        <v>327500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327500</v>
      </c>
      <c r="L41" s="57">
        <v>0</v>
      </c>
      <c r="M41" s="57">
        <v>0</v>
      </c>
      <c r="N41" s="57">
        <v>0</v>
      </c>
      <c r="O41" s="58">
        <v>0</v>
      </c>
      <c r="P41" s="119"/>
    </row>
    <row r="42" spans="1:17" ht="20.25" customHeight="1" x14ac:dyDescent="0.15">
      <c r="A42" s="378"/>
      <c r="B42" s="10" t="s">
        <v>19</v>
      </c>
      <c r="C42" s="56">
        <f t="shared" si="15"/>
        <v>332500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332500</v>
      </c>
      <c r="L42" s="57">
        <v>0</v>
      </c>
      <c r="M42" s="57">
        <v>0</v>
      </c>
      <c r="N42" s="57">
        <v>0</v>
      </c>
      <c r="O42" s="58">
        <v>0</v>
      </c>
      <c r="P42" s="119"/>
    </row>
    <row r="43" spans="1:17" ht="20.25" customHeight="1" x14ac:dyDescent="0.15">
      <c r="A43" s="378"/>
      <c r="B43" s="10" t="s">
        <v>67</v>
      </c>
      <c r="C43" s="56">
        <f t="shared" si="15"/>
        <v>330000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330000</v>
      </c>
      <c r="L43" s="57">
        <v>0</v>
      </c>
      <c r="M43" s="57">
        <v>0</v>
      </c>
      <c r="N43" s="57">
        <v>0</v>
      </c>
      <c r="O43" s="58">
        <v>0</v>
      </c>
      <c r="P43" s="119"/>
    </row>
    <row r="44" spans="1:17" ht="20.25" customHeight="1" x14ac:dyDescent="0.15">
      <c r="A44" s="378"/>
      <c r="B44" s="9" t="s">
        <v>71</v>
      </c>
      <c r="C44" s="56">
        <f t="shared" si="15"/>
        <v>349500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66">
        <v>349500</v>
      </c>
      <c r="L44" s="57">
        <v>0</v>
      </c>
      <c r="M44" s="57">
        <v>0</v>
      </c>
      <c r="N44" s="57">
        <v>0</v>
      </c>
      <c r="O44" s="58">
        <v>0</v>
      </c>
      <c r="P44" s="119"/>
    </row>
    <row r="45" spans="1:17" ht="20.25" customHeight="1" x14ac:dyDescent="0.15">
      <c r="A45" s="378"/>
      <c r="B45" s="9" t="s">
        <v>78</v>
      </c>
      <c r="C45" s="56">
        <f t="shared" si="15"/>
        <v>347000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66">
        <v>347000</v>
      </c>
      <c r="L45" s="57">
        <v>0</v>
      </c>
      <c r="M45" s="57">
        <v>0</v>
      </c>
      <c r="N45" s="57">
        <v>0</v>
      </c>
      <c r="O45" s="58">
        <v>0</v>
      </c>
    </row>
    <row r="46" spans="1:17" ht="20.25" customHeight="1" x14ac:dyDescent="0.15">
      <c r="A46" s="378"/>
      <c r="B46" s="9" t="s">
        <v>80</v>
      </c>
      <c r="C46" s="56">
        <f t="shared" si="15"/>
        <v>105000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66">
        <v>105000</v>
      </c>
      <c r="L46" s="57">
        <v>0</v>
      </c>
      <c r="M46" s="57">
        <v>0</v>
      </c>
      <c r="N46" s="57">
        <v>0</v>
      </c>
      <c r="O46" s="58">
        <v>0</v>
      </c>
      <c r="P46" s="119"/>
    </row>
    <row r="47" spans="1:17" ht="20.25" customHeight="1" x14ac:dyDescent="0.15">
      <c r="A47" s="378"/>
      <c r="B47" s="9" t="s">
        <v>82</v>
      </c>
      <c r="C47" s="56">
        <f t="shared" si="15"/>
        <v>141000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6">
        <v>141000</v>
      </c>
      <c r="L47" s="57">
        <v>0</v>
      </c>
      <c r="M47" s="57">
        <v>0</v>
      </c>
      <c r="N47" s="57">
        <v>0</v>
      </c>
      <c r="O47" s="58">
        <v>0</v>
      </c>
      <c r="P47" s="119"/>
    </row>
    <row r="48" spans="1:17" ht="20.25" customHeight="1" x14ac:dyDescent="0.15">
      <c r="A48" s="378"/>
      <c r="B48" s="88" t="s">
        <v>88</v>
      </c>
      <c r="C48" s="59">
        <v>169000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20000</v>
      </c>
      <c r="K48" s="59">
        <v>149000</v>
      </c>
      <c r="L48" s="74">
        <v>0</v>
      </c>
      <c r="M48" s="74">
        <v>0</v>
      </c>
      <c r="N48" s="74">
        <v>0</v>
      </c>
      <c r="O48" s="75">
        <v>0</v>
      </c>
      <c r="P48" s="122"/>
      <c r="Q48" s="120"/>
    </row>
    <row r="49" spans="1:16" ht="20.25" customHeight="1" x14ac:dyDescent="0.15">
      <c r="A49" s="378"/>
      <c r="B49" s="88" t="s">
        <v>90</v>
      </c>
      <c r="C49" s="59">
        <f t="shared" ref="C49:C55" si="18">SUM(D49:O49)</f>
        <v>172000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17000</v>
      </c>
      <c r="K49" s="59">
        <v>155000</v>
      </c>
      <c r="L49" s="74">
        <v>0</v>
      </c>
      <c r="M49" s="74">
        <v>0</v>
      </c>
      <c r="N49" s="74">
        <v>0</v>
      </c>
      <c r="O49" s="75">
        <v>0</v>
      </c>
      <c r="P49" s="119"/>
    </row>
    <row r="50" spans="1:16" ht="20.25" customHeight="1" x14ac:dyDescent="0.15">
      <c r="A50" s="378"/>
      <c r="B50" s="88" t="s">
        <v>99</v>
      </c>
      <c r="C50" s="59">
        <f t="shared" si="18"/>
        <v>226500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18500</v>
      </c>
      <c r="K50" s="59">
        <v>208000</v>
      </c>
      <c r="L50" s="74">
        <v>0</v>
      </c>
      <c r="M50" s="74">
        <v>0</v>
      </c>
      <c r="N50" s="74">
        <v>0</v>
      </c>
      <c r="O50" s="75">
        <v>0</v>
      </c>
      <c r="P50" s="119"/>
    </row>
    <row r="51" spans="1:16" ht="20.25" customHeight="1" x14ac:dyDescent="0.15">
      <c r="A51" s="378"/>
      <c r="B51" s="88" t="s">
        <v>102</v>
      </c>
      <c r="C51" s="59">
        <f t="shared" si="18"/>
        <v>217000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25000</v>
      </c>
      <c r="K51" s="59">
        <v>192000</v>
      </c>
      <c r="L51" s="74">
        <v>0</v>
      </c>
      <c r="M51" s="74">
        <v>0</v>
      </c>
      <c r="N51" s="74">
        <v>0</v>
      </c>
      <c r="O51" s="75">
        <v>0</v>
      </c>
      <c r="P51" s="119"/>
    </row>
    <row r="52" spans="1:16" ht="20.25" customHeight="1" x14ac:dyDescent="0.15">
      <c r="A52" s="378"/>
      <c r="B52" s="88" t="s">
        <v>126</v>
      </c>
      <c r="C52" s="59">
        <f t="shared" si="18"/>
        <v>195000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20000</v>
      </c>
      <c r="K52" s="59">
        <v>175000</v>
      </c>
      <c r="L52" s="74">
        <v>0</v>
      </c>
      <c r="M52" s="74">
        <v>0</v>
      </c>
      <c r="N52" s="74">
        <v>0</v>
      </c>
      <c r="O52" s="75">
        <v>0</v>
      </c>
      <c r="P52" s="119"/>
    </row>
    <row r="53" spans="1:16" s="228" customFormat="1" ht="20.25" customHeight="1" x14ac:dyDescent="0.15">
      <c r="A53" s="378"/>
      <c r="B53" s="88" t="s">
        <v>132</v>
      </c>
      <c r="C53" s="59">
        <f t="shared" si="18"/>
        <v>188000</v>
      </c>
      <c r="D53" s="74"/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17000</v>
      </c>
      <c r="K53" s="59">
        <v>171000</v>
      </c>
      <c r="L53" s="74">
        <v>0</v>
      </c>
      <c r="M53" s="74">
        <v>0</v>
      </c>
      <c r="N53" s="74">
        <v>0</v>
      </c>
      <c r="O53" s="75">
        <v>0</v>
      </c>
      <c r="P53" s="119"/>
    </row>
    <row r="54" spans="1:16" s="228" customFormat="1" ht="20.25" customHeight="1" x14ac:dyDescent="0.15">
      <c r="A54" s="378"/>
      <c r="B54" s="88" t="s">
        <v>152</v>
      </c>
      <c r="C54" s="59">
        <f t="shared" si="18"/>
        <v>194000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23000</v>
      </c>
      <c r="K54" s="59">
        <v>171000</v>
      </c>
      <c r="L54" s="74">
        <v>0</v>
      </c>
      <c r="M54" s="74">
        <v>0</v>
      </c>
      <c r="N54" s="74">
        <v>0</v>
      </c>
      <c r="O54" s="75">
        <v>0</v>
      </c>
      <c r="P54" s="119"/>
    </row>
    <row r="55" spans="1:16" s="228" customFormat="1" ht="20.25" customHeight="1" x14ac:dyDescent="0.15">
      <c r="A55" s="378"/>
      <c r="B55" s="88" t="s">
        <v>166</v>
      </c>
      <c r="C55" s="59">
        <f t="shared" si="18"/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5">
        <v>0</v>
      </c>
      <c r="P55" s="119"/>
    </row>
    <row r="56" spans="1:16" ht="20.25" customHeight="1" thickBot="1" x14ac:dyDescent="0.2">
      <c r="A56" s="378"/>
      <c r="B56" s="131" t="s">
        <v>20</v>
      </c>
      <c r="C56" s="156">
        <f>C55/C54</f>
        <v>0</v>
      </c>
      <c r="D56" s="156" t="s">
        <v>127</v>
      </c>
      <c r="E56" s="156" t="s">
        <v>105</v>
      </c>
      <c r="F56" s="156" t="s">
        <v>105</v>
      </c>
      <c r="G56" s="156" t="s">
        <v>105</v>
      </c>
      <c r="H56" s="156" t="s">
        <v>105</v>
      </c>
      <c r="I56" s="156" t="s">
        <v>105</v>
      </c>
      <c r="J56" s="156">
        <f>J55/J54</f>
        <v>0</v>
      </c>
      <c r="K56" s="156">
        <f>K55/K54</f>
        <v>0</v>
      </c>
      <c r="L56" s="156" t="s">
        <v>105</v>
      </c>
      <c r="M56" s="156" t="s">
        <v>105</v>
      </c>
      <c r="N56" s="156" t="s">
        <v>105</v>
      </c>
      <c r="O56" s="157" t="s">
        <v>105</v>
      </c>
      <c r="P56" s="119"/>
    </row>
    <row r="57" spans="1:16" ht="20.25" customHeight="1" x14ac:dyDescent="0.15">
      <c r="A57" s="377" t="s">
        <v>23</v>
      </c>
      <c r="B57" s="23" t="s">
        <v>17</v>
      </c>
      <c r="C57" s="60">
        <f t="shared" si="15"/>
        <v>34575</v>
      </c>
      <c r="D57" s="61">
        <v>3066</v>
      </c>
      <c r="E57" s="61">
        <v>1164</v>
      </c>
      <c r="F57" s="61">
        <v>1275</v>
      </c>
      <c r="G57" s="61">
        <v>2652</v>
      </c>
      <c r="H57" s="61">
        <v>4324</v>
      </c>
      <c r="I57" s="61">
        <v>4120</v>
      </c>
      <c r="J57" s="61">
        <v>3596</v>
      </c>
      <c r="K57" s="61">
        <v>2496</v>
      </c>
      <c r="L57" s="61">
        <v>3002</v>
      </c>
      <c r="M57" s="61">
        <v>4377</v>
      </c>
      <c r="N57" s="61">
        <v>3390</v>
      </c>
      <c r="O57" s="62">
        <v>1113</v>
      </c>
      <c r="P57" s="119"/>
    </row>
    <row r="58" spans="1:16" ht="20.25" customHeight="1" x14ac:dyDescent="0.15">
      <c r="A58" s="378"/>
      <c r="B58" s="9" t="s">
        <v>18</v>
      </c>
      <c r="C58" s="56">
        <f t="shared" si="15"/>
        <v>34983</v>
      </c>
      <c r="D58" s="57">
        <v>4254</v>
      </c>
      <c r="E58" s="57">
        <v>1043</v>
      </c>
      <c r="F58" s="57">
        <v>1745</v>
      </c>
      <c r="G58" s="57">
        <v>2496</v>
      </c>
      <c r="H58" s="57">
        <v>3985</v>
      </c>
      <c r="I58" s="57">
        <v>3534</v>
      </c>
      <c r="J58" s="57">
        <v>3868</v>
      </c>
      <c r="K58" s="57">
        <v>2545</v>
      </c>
      <c r="L58" s="57">
        <v>2548</v>
      </c>
      <c r="M58" s="57">
        <v>4524</v>
      </c>
      <c r="N58" s="57">
        <v>3191</v>
      </c>
      <c r="O58" s="58">
        <v>1250</v>
      </c>
      <c r="P58" s="119"/>
    </row>
    <row r="59" spans="1:16" ht="20.25" customHeight="1" x14ac:dyDescent="0.15">
      <c r="A59" s="378"/>
      <c r="B59" s="10" t="s">
        <v>19</v>
      </c>
      <c r="C59" s="56">
        <f t="shared" si="15"/>
        <v>34157</v>
      </c>
      <c r="D59" s="57">
        <v>4416</v>
      </c>
      <c r="E59" s="57">
        <v>1451</v>
      </c>
      <c r="F59" s="57">
        <v>1576</v>
      </c>
      <c r="G59" s="57">
        <v>2359</v>
      </c>
      <c r="H59" s="57">
        <v>3251</v>
      </c>
      <c r="I59" s="57">
        <v>3251</v>
      </c>
      <c r="J59" s="57">
        <v>3989</v>
      </c>
      <c r="K59" s="57">
        <v>2421</v>
      </c>
      <c r="L59" s="57">
        <v>3051</v>
      </c>
      <c r="M59" s="57">
        <v>3795</v>
      </c>
      <c r="N59" s="57">
        <v>3072</v>
      </c>
      <c r="O59" s="58">
        <v>1525</v>
      </c>
      <c r="P59" s="119"/>
    </row>
    <row r="60" spans="1:16" ht="20.25" customHeight="1" x14ac:dyDescent="0.15">
      <c r="A60" s="378"/>
      <c r="B60" s="10" t="s">
        <v>67</v>
      </c>
      <c r="C60" s="56">
        <f t="shared" si="15"/>
        <v>33926</v>
      </c>
      <c r="D60" s="57">
        <v>4939</v>
      </c>
      <c r="E60" s="57">
        <v>1607</v>
      </c>
      <c r="F60" s="57">
        <v>1745</v>
      </c>
      <c r="G60" s="57">
        <v>2098</v>
      </c>
      <c r="H60" s="57">
        <v>2753</v>
      </c>
      <c r="I60" s="57">
        <v>2976</v>
      </c>
      <c r="J60" s="57">
        <v>3990</v>
      </c>
      <c r="K60" s="57">
        <v>2091</v>
      </c>
      <c r="L60" s="57">
        <v>3025</v>
      </c>
      <c r="M60" s="57">
        <v>3973</v>
      </c>
      <c r="N60" s="57">
        <v>3081</v>
      </c>
      <c r="O60" s="58">
        <v>1648</v>
      </c>
      <c r="P60" s="119"/>
    </row>
    <row r="61" spans="1:16" ht="20.25" customHeight="1" x14ac:dyDescent="0.15">
      <c r="A61" s="378"/>
      <c r="B61" s="9" t="s">
        <v>71</v>
      </c>
      <c r="C61" s="56">
        <f t="shared" si="15"/>
        <v>33245</v>
      </c>
      <c r="D61" s="57">
        <v>4298</v>
      </c>
      <c r="E61" s="57">
        <v>1564</v>
      </c>
      <c r="F61" s="57">
        <v>2073</v>
      </c>
      <c r="G61" s="57">
        <v>2383</v>
      </c>
      <c r="H61" s="57">
        <v>2755</v>
      </c>
      <c r="I61" s="57">
        <v>2728</v>
      </c>
      <c r="J61" s="57">
        <v>3993</v>
      </c>
      <c r="K61" s="57">
        <v>2465</v>
      </c>
      <c r="L61" s="57">
        <v>3060</v>
      </c>
      <c r="M61" s="57">
        <v>4020</v>
      </c>
      <c r="N61" s="57">
        <v>2641</v>
      </c>
      <c r="O61" s="58">
        <v>1265</v>
      </c>
      <c r="P61" s="119"/>
    </row>
    <row r="62" spans="1:16" ht="20.25" customHeight="1" x14ac:dyDescent="0.15">
      <c r="A62" s="378"/>
      <c r="B62" s="9" t="s">
        <v>78</v>
      </c>
      <c r="C62" s="56">
        <f t="shared" si="15"/>
        <v>29746</v>
      </c>
      <c r="D62" s="63">
        <v>4348</v>
      </c>
      <c r="E62" s="63">
        <v>1318</v>
      </c>
      <c r="F62" s="63">
        <v>1736</v>
      </c>
      <c r="G62" s="63">
        <v>1825</v>
      </c>
      <c r="H62" s="63">
        <v>3044</v>
      </c>
      <c r="I62" s="63">
        <v>2877</v>
      </c>
      <c r="J62" s="63">
        <v>3826</v>
      </c>
      <c r="K62" s="63">
        <v>1929</v>
      </c>
      <c r="L62" s="63">
        <v>1956</v>
      </c>
      <c r="M62" s="63">
        <v>3204</v>
      </c>
      <c r="N62" s="63">
        <v>2450</v>
      </c>
      <c r="O62" s="64">
        <v>1233</v>
      </c>
      <c r="P62" s="119"/>
    </row>
    <row r="63" spans="1:16" ht="20.25" customHeight="1" x14ac:dyDescent="0.15">
      <c r="A63" s="378"/>
      <c r="B63" s="9" t="s">
        <v>80</v>
      </c>
      <c r="C63" s="56">
        <f t="shared" si="15"/>
        <v>6010</v>
      </c>
      <c r="D63" s="63">
        <v>4131</v>
      </c>
      <c r="E63" s="63">
        <v>1312</v>
      </c>
      <c r="F63" s="63">
        <v>567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4">
        <v>0</v>
      </c>
      <c r="P63" s="119"/>
    </row>
    <row r="64" spans="1:16" ht="20.25" customHeight="1" x14ac:dyDescent="0.15">
      <c r="A64" s="378"/>
      <c r="B64" s="9" t="s">
        <v>82</v>
      </c>
      <c r="C64" s="56">
        <f t="shared" si="15"/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86">
        <v>0</v>
      </c>
      <c r="P64" s="119"/>
    </row>
    <row r="65" spans="1:17" ht="20.25" customHeight="1" x14ac:dyDescent="0.15">
      <c r="A65" s="378"/>
      <c r="B65" s="88" t="s">
        <v>88</v>
      </c>
      <c r="C65" s="56">
        <f t="shared" ref="C65:C72" si="19">SUM(D65:O65)</f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89">
        <v>0</v>
      </c>
      <c r="P65" s="122"/>
      <c r="Q65" s="120"/>
    </row>
    <row r="66" spans="1:17" ht="20.25" customHeight="1" x14ac:dyDescent="0.15">
      <c r="A66" s="378"/>
      <c r="B66" s="88" t="s">
        <v>90</v>
      </c>
      <c r="C66" s="56">
        <f t="shared" si="19"/>
        <v>17273</v>
      </c>
      <c r="D66" s="59">
        <v>0</v>
      </c>
      <c r="E66" s="59">
        <v>0</v>
      </c>
      <c r="F66" s="59">
        <v>0</v>
      </c>
      <c r="G66" s="59">
        <v>0</v>
      </c>
      <c r="H66" s="59">
        <v>3691</v>
      </c>
      <c r="I66" s="59">
        <v>1962</v>
      </c>
      <c r="J66" s="59">
        <v>1593</v>
      </c>
      <c r="K66" s="59">
        <v>2135</v>
      </c>
      <c r="L66" s="59">
        <v>2443</v>
      </c>
      <c r="M66" s="59">
        <v>3020</v>
      </c>
      <c r="N66" s="59">
        <v>1654</v>
      </c>
      <c r="O66" s="89">
        <v>775</v>
      </c>
      <c r="P66" s="119"/>
    </row>
    <row r="67" spans="1:17" ht="20.25" customHeight="1" x14ac:dyDescent="0.15">
      <c r="A67" s="378"/>
      <c r="B67" s="88" t="s">
        <v>99</v>
      </c>
      <c r="C67" s="59">
        <f t="shared" si="19"/>
        <v>25823</v>
      </c>
      <c r="D67" s="59">
        <v>798</v>
      </c>
      <c r="E67" s="59">
        <v>835</v>
      </c>
      <c r="F67" s="59">
        <v>1834</v>
      </c>
      <c r="G67" s="59">
        <v>2001</v>
      </c>
      <c r="H67" s="59">
        <v>4277</v>
      </c>
      <c r="I67" s="59">
        <v>2362</v>
      </c>
      <c r="J67" s="59">
        <v>2766</v>
      </c>
      <c r="K67" s="59">
        <v>1955</v>
      </c>
      <c r="L67" s="59">
        <v>3115</v>
      </c>
      <c r="M67" s="59">
        <v>3239</v>
      </c>
      <c r="N67" s="59">
        <v>1566</v>
      </c>
      <c r="O67" s="89">
        <v>1075</v>
      </c>
      <c r="P67" s="119"/>
    </row>
    <row r="68" spans="1:17" ht="20.25" customHeight="1" x14ac:dyDescent="0.15">
      <c r="A68" s="378"/>
      <c r="B68" s="88" t="s">
        <v>102</v>
      </c>
      <c r="C68" s="59">
        <f t="shared" si="19"/>
        <v>26024</v>
      </c>
      <c r="D68" s="59">
        <v>910</v>
      </c>
      <c r="E68" s="59">
        <v>860</v>
      </c>
      <c r="F68" s="59">
        <v>1605</v>
      </c>
      <c r="G68" s="59">
        <v>2410</v>
      </c>
      <c r="H68" s="59">
        <v>4199</v>
      </c>
      <c r="I68" s="59">
        <v>2567</v>
      </c>
      <c r="J68" s="59">
        <v>2535</v>
      </c>
      <c r="K68" s="59">
        <v>2114</v>
      </c>
      <c r="L68" s="59">
        <v>2576</v>
      </c>
      <c r="M68" s="59">
        <v>2929</v>
      </c>
      <c r="N68" s="59">
        <v>1999</v>
      </c>
      <c r="O68" s="89">
        <v>1320</v>
      </c>
      <c r="P68" s="119"/>
    </row>
    <row r="69" spans="1:17" ht="20.25" customHeight="1" x14ac:dyDescent="0.15">
      <c r="A69" s="378"/>
      <c r="B69" s="88" t="s">
        <v>126</v>
      </c>
      <c r="C69" s="59">
        <f t="shared" si="19"/>
        <v>20805</v>
      </c>
      <c r="D69" s="59">
        <v>645</v>
      </c>
      <c r="E69" s="59">
        <v>870</v>
      </c>
      <c r="F69" s="59">
        <v>1648</v>
      </c>
      <c r="G69" s="59">
        <v>2452</v>
      </c>
      <c r="H69" s="59">
        <v>3651</v>
      </c>
      <c r="I69" s="59">
        <v>1431</v>
      </c>
      <c r="J69" s="59">
        <v>1913</v>
      </c>
      <c r="K69" s="59">
        <v>1584</v>
      </c>
      <c r="L69" s="59">
        <v>2305</v>
      </c>
      <c r="M69" s="59">
        <v>1962</v>
      </c>
      <c r="N69" s="59">
        <v>1554</v>
      </c>
      <c r="O69" s="89">
        <v>790</v>
      </c>
      <c r="P69" s="119"/>
    </row>
    <row r="70" spans="1:17" s="228" customFormat="1" ht="20.25" customHeight="1" x14ac:dyDescent="0.15">
      <c r="A70" s="378"/>
      <c r="B70" s="88" t="s">
        <v>132</v>
      </c>
      <c r="C70" s="59">
        <f t="shared" si="19"/>
        <v>19978</v>
      </c>
      <c r="D70" s="59">
        <v>712</v>
      </c>
      <c r="E70" s="59">
        <v>734</v>
      </c>
      <c r="F70" s="59">
        <v>1389</v>
      </c>
      <c r="G70" s="59">
        <v>2153</v>
      </c>
      <c r="H70" s="59">
        <v>2684</v>
      </c>
      <c r="I70" s="59">
        <v>1497</v>
      </c>
      <c r="J70" s="59">
        <v>1578</v>
      </c>
      <c r="K70" s="59">
        <v>1828</v>
      </c>
      <c r="L70" s="59">
        <v>2034</v>
      </c>
      <c r="M70" s="59">
        <v>2776</v>
      </c>
      <c r="N70" s="59">
        <v>1902</v>
      </c>
      <c r="O70" s="89">
        <v>691</v>
      </c>
      <c r="P70" s="119"/>
    </row>
    <row r="71" spans="1:17" s="228" customFormat="1" ht="20.25" customHeight="1" x14ac:dyDescent="0.15">
      <c r="A71" s="378"/>
      <c r="B71" s="88" t="s">
        <v>152</v>
      </c>
      <c r="C71" s="59">
        <f t="shared" si="19"/>
        <v>15481</v>
      </c>
      <c r="D71" s="59">
        <v>670</v>
      </c>
      <c r="E71" s="59">
        <v>800</v>
      </c>
      <c r="F71" s="59">
        <v>1322</v>
      </c>
      <c r="G71" s="59">
        <v>1654</v>
      </c>
      <c r="H71" s="59">
        <v>3036</v>
      </c>
      <c r="I71" s="59">
        <v>1173</v>
      </c>
      <c r="J71" s="59">
        <v>1273</v>
      </c>
      <c r="K71" s="59">
        <v>1449</v>
      </c>
      <c r="L71" s="59">
        <v>1500</v>
      </c>
      <c r="M71" s="59">
        <v>796</v>
      </c>
      <c r="N71" s="59">
        <v>1238</v>
      </c>
      <c r="O71" s="89">
        <v>570</v>
      </c>
      <c r="P71" s="119"/>
    </row>
    <row r="72" spans="1:17" s="228" customFormat="1" ht="20.25" customHeight="1" x14ac:dyDescent="0.15">
      <c r="A72" s="378"/>
      <c r="B72" s="88" t="s">
        <v>166</v>
      </c>
      <c r="C72" s="59">
        <f t="shared" si="19"/>
        <v>9004</v>
      </c>
      <c r="D72" s="59">
        <v>642</v>
      </c>
      <c r="E72" s="59">
        <v>590</v>
      </c>
      <c r="F72" s="59">
        <v>87</v>
      </c>
      <c r="G72" s="59">
        <v>0</v>
      </c>
      <c r="H72" s="59">
        <v>96</v>
      </c>
      <c r="I72" s="59">
        <v>905</v>
      </c>
      <c r="J72" s="59">
        <v>851</v>
      </c>
      <c r="K72" s="59">
        <v>1214</v>
      </c>
      <c r="L72" s="59">
        <v>1173</v>
      </c>
      <c r="M72" s="59">
        <v>1296</v>
      </c>
      <c r="N72" s="59">
        <v>1580</v>
      </c>
      <c r="O72" s="336">
        <v>570</v>
      </c>
      <c r="P72" s="119"/>
    </row>
    <row r="73" spans="1:17" ht="20.25" customHeight="1" thickBot="1" x14ac:dyDescent="0.2">
      <c r="A73" s="379"/>
      <c r="B73" s="130" t="s">
        <v>20</v>
      </c>
      <c r="C73" s="156">
        <f>C72/C71</f>
        <v>0.58161617466571924</v>
      </c>
      <c r="D73" s="156">
        <f t="shared" ref="D73:O73" si="20">D72/D71</f>
        <v>0.95820895522388061</v>
      </c>
      <c r="E73" s="156">
        <f t="shared" si="20"/>
        <v>0.73750000000000004</v>
      </c>
      <c r="F73" s="156">
        <f t="shared" si="20"/>
        <v>6.580937972768533E-2</v>
      </c>
      <c r="G73" s="156">
        <f t="shared" si="20"/>
        <v>0</v>
      </c>
      <c r="H73" s="156">
        <f t="shared" si="20"/>
        <v>3.1620553359683792E-2</v>
      </c>
      <c r="I73" s="156">
        <f t="shared" si="20"/>
        <v>0.77152600170502983</v>
      </c>
      <c r="J73" s="156">
        <f t="shared" si="20"/>
        <v>0.66849960722702273</v>
      </c>
      <c r="K73" s="156">
        <f t="shared" si="20"/>
        <v>0.83781918564527258</v>
      </c>
      <c r="L73" s="156">
        <f t="shared" si="20"/>
        <v>0.78200000000000003</v>
      </c>
      <c r="M73" s="156">
        <f t="shared" si="20"/>
        <v>1.6281407035175879</v>
      </c>
      <c r="N73" s="156">
        <f t="shared" si="20"/>
        <v>1.2762520193861067</v>
      </c>
      <c r="O73" s="156">
        <f t="shared" si="20"/>
        <v>1</v>
      </c>
      <c r="P73" s="119"/>
    </row>
    <row r="74" spans="1:17" ht="20.25" customHeight="1" x14ac:dyDescent="0.15">
      <c r="A74" s="378" t="s">
        <v>24</v>
      </c>
      <c r="B74" s="22" t="s">
        <v>17</v>
      </c>
      <c r="C74" s="53">
        <f t="shared" si="15"/>
        <v>2394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882</v>
      </c>
      <c r="K74" s="54">
        <v>1512</v>
      </c>
      <c r="L74" s="54">
        <v>0</v>
      </c>
      <c r="M74" s="54">
        <v>0</v>
      </c>
      <c r="N74" s="54">
        <v>0</v>
      </c>
      <c r="O74" s="55">
        <v>0</v>
      </c>
      <c r="P74" s="119"/>
    </row>
    <row r="75" spans="1:17" ht="20.25" customHeight="1" x14ac:dyDescent="0.15">
      <c r="A75" s="378"/>
      <c r="B75" s="9" t="s">
        <v>18</v>
      </c>
      <c r="C75" s="56">
        <f t="shared" si="15"/>
        <v>4790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659</v>
      </c>
      <c r="K75" s="57">
        <v>4131</v>
      </c>
      <c r="L75" s="57">
        <v>0</v>
      </c>
      <c r="M75" s="57">
        <v>0</v>
      </c>
      <c r="N75" s="57">
        <v>0</v>
      </c>
      <c r="O75" s="58">
        <v>0</v>
      </c>
      <c r="P75" s="119"/>
    </row>
    <row r="76" spans="1:17" ht="20.25" customHeight="1" x14ac:dyDescent="0.15">
      <c r="A76" s="378"/>
      <c r="B76" s="10" t="s">
        <v>19</v>
      </c>
      <c r="C76" s="56">
        <f t="shared" si="15"/>
        <v>4707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1465</v>
      </c>
      <c r="K76" s="57">
        <v>3242</v>
      </c>
      <c r="L76" s="57">
        <v>0</v>
      </c>
      <c r="M76" s="57">
        <v>0</v>
      </c>
      <c r="N76" s="57">
        <v>0</v>
      </c>
      <c r="O76" s="58">
        <v>0</v>
      </c>
    </row>
    <row r="77" spans="1:17" ht="20.25" customHeight="1" x14ac:dyDescent="0.15">
      <c r="A77" s="378"/>
      <c r="B77" s="10" t="s">
        <v>67</v>
      </c>
      <c r="C77" s="56">
        <f t="shared" si="15"/>
        <v>4354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1405</v>
      </c>
      <c r="K77" s="57">
        <v>2949</v>
      </c>
      <c r="L77" s="57">
        <v>0</v>
      </c>
      <c r="M77" s="57">
        <v>0</v>
      </c>
      <c r="N77" s="57">
        <v>0</v>
      </c>
      <c r="O77" s="58">
        <v>0</v>
      </c>
    </row>
    <row r="78" spans="1:17" ht="20.25" customHeight="1" x14ac:dyDescent="0.15">
      <c r="A78" s="378"/>
      <c r="B78" s="9" t="s">
        <v>71</v>
      </c>
      <c r="C78" s="56">
        <f t="shared" si="15"/>
        <v>5262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3244</v>
      </c>
      <c r="K78" s="57">
        <v>2018</v>
      </c>
      <c r="L78" s="57">
        <v>0</v>
      </c>
      <c r="M78" s="57">
        <v>0</v>
      </c>
      <c r="N78" s="57">
        <v>0</v>
      </c>
      <c r="O78" s="58">
        <v>0</v>
      </c>
    </row>
    <row r="79" spans="1:17" ht="20.25" customHeight="1" x14ac:dyDescent="0.15">
      <c r="A79" s="378"/>
      <c r="B79" s="9" t="s">
        <v>78</v>
      </c>
      <c r="C79" s="56">
        <f t="shared" si="15"/>
        <v>7783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63">
        <v>4783</v>
      </c>
      <c r="K79" s="63">
        <v>3000</v>
      </c>
      <c r="L79" s="57">
        <v>0</v>
      </c>
      <c r="M79" s="57">
        <v>0</v>
      </c>
      <c r="N79" s="57">
        <v>0</v>
      </c>
      <c r="O79" s="58">
        <v>0</v>
      </c>
    </row>
    <row r="80" spans="1:17" s="228" customFormat="1" ht="20.25" customHeight="1" x14ac:dyDescent="0.15">
      <c r="A80" s="241"/>
      <c r="B80" s="22" t="s">
        <v>133</v>
      </c>
      <c r="C80" s="56">
        <f t="shared" si="15"/>
        <v>5300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185">
        <v>1870</v>
      </c>
      <c r="K80" s="185">
        <v>3430</v>
      </c>
      <c r="L80" s="57">
        <v>0</v>
      </c>
      <c r="M80" s="57">
        <v>0</v>
      </c>
      <c r="N80" s="57">
        <v>0</v>
      </c>
      <c r="O80" s="58">
        <v>0</v>
      </c>
      <c r="P80" s="232"/>
    </row>
    <row r="81" spans="1:17" s="228" customFormat="1" ht="20.25" customHeight="1" x14ac:dyDescent="0.15">
      <c r="A81" s="272"/>
      <c r="B81" s="22" t="s">
        <v>154</v>
      </c>
      <c r="C81" s="56">
        <f t="shared" si="15"/>
        <v>8659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185">
        <v>1814</v>
      </c>
      <c r="K81" s="185">
        <v>6845</v>
      </c>
      <c r="L81" s="54">
        <v>0</v>
      </c>
      <c r="M81" s="54">
        <v>0</v>
      </c>
      <c r="N81" s="54">
        <v>0</v>
      </c>
      <c r="O81" s="55">
        <v>0</v>
      </c>
      <c r="P81" s="232"/>
    </row>
    <row r="82" spans="1:17" s="228" customFormat="1" ht="20.25" customHeight="1" x14ac:dyDescent="0.15">
      <c r="A82" s="328"/>
      <c r="B82" s="22" t="s">
        <v>166</v>
      </c>
      <c r="C82" s="56">
        <f t="shared" si="15"/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232"/>
    </row>
    <row r="83" spans="1:17" s="228" customFormat="1" ht="20.25" customHeight="1" thickBot="1" x14ac:dyDescent="0.2">
      <c r="A83" s="318"/>
      <c r="B83" s="319" t="s">
        <v>128</v>
      </c>
      <c r="C83" s="320">
        <f>C82/C81</f>
        <v>0</v>
      </c>
      <c r="D83" s="321" t="s">
        <v>161</v>
      </c>
      <c r="E83" s="321" t="s">
        <v>161</v>
      </c>
      <c r="F83" s="321" t="s">
        <v>161</v>
      </c>
      <c r="G83" s="321" t="s">
        <v>161</v>
      </c>
      <c r="H83" s="321" t="s">
        <v>161</v>
      </c>
      <c r="I83" s="321" t="s">
        <v>161</v>
      </c>
      <c r="J83" s="320">
        <f t="shared" ref="J83:K83" si="21">J81/J80</f>
        <v>0.97005347593582891</v>
      </c>
      <c r="K83" s="320">
        <f t="shared" si="21"/>
        <v>1.9956268221574345</v>
      </c>
      <c r="L83" s="321" t="s">
        <v>161</v>
      </c>
      <c r="M83" s="321" t="s">
        <v>161</v>
      </c>
      <c r="N83" s="321" t="s">
        <v>161</v>
      </c>
      <c r="O83" s="321" t="s">
        <v>161</v>
      </c>
      <c r="P83" s="232"/>
    </row>
    <row r="84" spans="1:17" ht="20.25" customHeight="1" x14ac:dyDescent="0.15">
      <c r="A84" s="377" t="s">
        <v>25</v>
      </c>
      <c r="B84" s="23" t="s">
        <v>17</v>
      </c>
      <c r="C84" s="60">
        <f t="shared" si="15"/>
        <v>6835</v>
      </c>
      <c r="D84" s="61">
        <v>121</v>
      </c>
      <c r="E84" s="61">
        <v>85</v>
      </c>
      <c r="F84" s="61">
        <v>79</v>
      </c>
      <c r="G84" s="61">
        <v>1622</v>
      </c>
      <c r="H84" s="61">
        <v>2306</v>
      </c>
      <c r="I84" s="61">
        <v>749</v>
      </c>
      <c r="J84" s="61">
        <v>534</v>
      </c>
      <c r="K84" s="61">
        <v>623</v>
      </c>
      <c r="L84" s="61">
        <v>309</v>
      </c>
      <c r="M84" s="61">
        <v>204</v>
      </c>
      <c r="N84" s="61">
        <v>105</v>
      </c>
      <c r="O84" s="62">
        <v>98</v>
      </c>
    </row>
    <row r="85" spans="1:17" ht="20.25" customHeight="1" x14ac:dyDescent="0.15">
      <c r="A85" s="378"/>
      <c r="B85" s="9" t="s">
        <v>18</v>
      </c>
      <c r="C85" s="56">
        <f t="shared" si="15"/>
        <v>6263</v>
      </c>
      <c r="D85" s="57">
        <v>121</v>
      </c>
      <c r="E85" s="57">
        <v>85</v>
      </c>
      <c r="F85" s="57">
        <v>79</v>
      </c>
      <c r="G85" s="57">
        <v>1601</v>
      </c>
      <c r="H85" s="57">
        <v>1998</v>
      </c>
      <c r="I85" s="57">
        <v>506</v>
      </c>
      <c r="J85" s="57">
        <v>534</v>
      </c>
      <c r="K85" s="57">
        <v>623</v>
      </c>
      <c r="L85" s="57">
        <v>309</v>
      </c>
      <c r="M85" s="57">
        <v>204</v>
      </c>
      <c r="N85" s="57">
        <v>105</v>
      </c>
      <c r="O85" s="58">
        <v>98</v>
      </c>
    </row>
    <row r="86" spans="1:17" ht="20.25" customHeight="1" x14ac:dyDescent="0.15">
      <c r="A86" s="378"/>
      <c r="B86" s="10" t="s">
        <v>19</v>
      </c>
      <c r="C86" s="56">
        <f t="shared" si="15"/>
        <v>3015</v>
      </c>
      <c r="D86" s="57">
        <v>121</v>
      </c>
      <c r="E86" s="57">
        <v>85</v>
      </c>
      <c r="F86" s="57">
        <v>79</v>
      </c>
      <c r="G86" s="57">
        <v>145</v>
      </c>
      <c r="H86" s="57">
        <v>206</v>
      </c>
      <c r="I86" s="57">
        <v>506</v>
      </c>
      <c r="J86" s="57">
        <v>534</v>
      </c>
      <c r="K86" s="57">
        <v>623</v>
      </c>
      <c r="L86" s="57">
        <v>309</v>
      </c>
      <c r="M86" s="57">
        <v>204</v>
      </c>
      <c r="N86" s="57">
        <v>105</v>
      </c>
      <c r="O86" s="58">
        <v>98</v>
      </c>
    </row>
    <row r="87" spans="1:17" ht="20.25" customHeight="1" x14ac:dyDescent="0.15">
      <c r="A87" s="378"/>
      <c r="B87" s="10" t="s">
        <v>67</v>
      </c>
      <c r="C87" s="56">
        <f t="shared" si="15"/>
        <v>3015</v>
      </c>
      <c r="D87" s="57">
        <v>121</v>
      </c>
      <c r="E87" s="57">
        <v>85</v>
      </c>
      <c r="F87" s="57">
        <v>79</v>
      </c>
      <c r="G87" s="57">
        <v>145</v>
      </c>
      <c r="H87" s="57">
        <v>206</v>
      </c>
      <c r="I87" s="57">
        <v>506</v>
      </c>
      <c r="J87" s="57">
        <v>534</v>
      </c>
      <c r="K87" s="57">
        <v>623</v>
      </c>
      <c r="L87" s="57">
        <v>309</v>
      </c>
      <c r="M87" s="57">
        <v>204</v>
      </c>
      <c r="N87" s="57">
        <v>105</v>
      </c>
      <c r="O87" s="58">
        <v>98</v>
      </c>
    </row>
    <row r="88" spans="1:17" ht="20.25" customHeight="1" x14ac:dyDescent="0.15">
      <c r="A88" s="378"/>
      <c r="B88" s="9" t="s">
        <v>71</v>
      </c>
      <c r="C88" s="56">
        <f t="shared" si="15"/>
        <v>3015</v>
      </c>
      <c r="D88" s="57">
        <v>121</v>
      </c>
      <c r="E88" s="57">
        <v>85</v>
      </c>
      <c r="F88" s="57">
        <v>79</v>
      </c>
      <c r="G88" s="57">
        <v>145</v>
      </c>
      <c r="H88" s="57">
        <v>206</v>
      </c>
      <c r="I88" s="57">
        <v>506</v>
      </c>
      <c r="J88" s="57">
        <v>534</v>
      </c>
      <c r="K88" s="57">
        <v>623</v>
      </c>
      <c r="L88" s="57">
        <v>309</v>
      </c>
      <c r="M88" s="57">
        <v>204</v>
      </c>
      <c r="N88" s="57">
        <v>105</v>
      </c>
      <c r="O88" s="58">
        <v>98</v>
      </c>
    </row>
    <row r="89" spans="1:17" ht="20.25" customHeight="1" x14ac:dyDescent="0.15">
      <c r="A89" s="378"/>
      <c r="B89" s="9" t="s">
        <v>78</v>
      </c>
      <c r="C89" s="56">
        <f t="shared" si="15"/>
        <v>3015</v>
      </c>
      <c r="D89" s="63">
        <v>121</v>
      </c>
      <c r="E89" s="63">
        <v>85</v>
      </c>
      <c r="F89" s="63">
        <v>79</v>
      </c>
      <c r="G89" s="63">
        <v>145</v>
      </c>
      <c r="H89" s="63">
        <v>206</v>
      </c>
      <c r="I89" s="63">
        <v>506</v>
      </c>
      <c r="J89" s="63">
        <v>534</v>
      </c>
      <c r="K89" s="63">
        <v>623</v>
      </c>
      <c r="L89" s="63">
        <v>309</v>
      </c>
      <c r="M89" s="63">
        <v>204</v>
      </c>
      <c r="N89" s="63">
        <v>105</v>
      </c>
      <c r="O89" s="64">
        <v>98</v>
      </c>
    </row>
    <row r="90" spans="1:17" ht="20.25" customHeight="1" x14ac:dyDescent="0.15">
      <c r="A90" s="378"/>
      <c r="B90" s="9" t="s">
        <v>80</v>
      </c>
      <c r="C90" s="56">
        <f t="shared" si="15"/>
        <v>285</v>
      </c>
      <c r="D90" s="63">
        <v>121</v>
      </c>
      <c r="E90" s="63">
        <v>85</v>
      </c>
      <c r="F90" s="63">
        <v>79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4">
        <v>0</v>
      </c>
    </row>
    <row r="91" spans="1:17" ht="20.25" customHeight="1" x14ac:dyDescent="0.15">
      <c r="A91" s="378"/>
      <c r="B91" s="9" t="s">
        <v>82</v>
      </c>
      <c r="C91" s="56">
        <f t="shared" si="15"/>
        <v>3015</v>
      </c>
      <c r="D91" s="83">
        <v>121</v>
      </c>
      <c r="E91" s="83">
        <v>85</v>
      </c>
      <c r="F91" s="83">
        <v>79</v>
      </c>
      <c r="G91" s="83">
        <v>145</v>
      </c>
      <c r="H91" s="83">
        <v>206</v>
      </c>
      <c r="I91" s="83">
        <v>506</v>
      </c>
      <c r="J91" s="83">
        <v>534</v>
      </c>
      <c r="K91" s="83">
        <v>623</v>
      </c>
      <c r="L91" s="83">
        <v>309</v>
      </c>
      <c r="M91" s="83">
        <v>204</v>
      </c>
      <c r="N91" s="83">
        <v>105</v>
      </c>
      <c r="O91" s="84">
        <v>98</v>
      </c>
    </row>
    <row r="92" spans="1:17" ht="20.25" customHeight="1" x14ac:dyDescent="0.15">
      <c r="A92" s="378"/>
      <c r="B92" s="88" t="s">
        <v>88</v>
      </c>
      <c r="C92" s="59">
        <v>3015</v>
      </c>
      <c r="D92" s="83">
        <v>121</v>
      </c>
      <c r="E92" s="83">
        <v>85</v>
      </c>
      <c r="F92" s="83">
        <v>79</v>
      </c>
      <c r="G92" s="83">
        <v>145</v>
      </c>
      <c r="H92" s="83">
        <v>206</v>
      </c>
      <c r="I92" s="83">
        <v>506</v>
      </c>
      <c r="J92" s="83">
        <v>534</v>
      </c>
      <c r="K92" s="83">
        <v>623</v>
      </c>
      <c r="L92" s="83">
        <v>309</v>
      </c>
      <c r="M92" s="83">
        <v>204</v>
      </c>
      <c r="N92" s="83">
        <v>105</v>
      </c>
      <c r="O92" s="84">
        <v>98</v>
      </c>
      <c r="P92" s="122"/>
      <c r="Q92" s="120"/>
    </row>
    <row r="93" spans="1:17" ht="20.25" customHeight="1" x14ac:dyDescent="0.15">
      <c r="A93" s="378"/>
      <c r="B93" s="88" t="s">
        <v>90</v>
      </c>
      <c r="C93" s="59">
        <f>SUM(D93:O93)</f>
        <v>3015</v>
      </c>
      <c r="D93" s="83">
        <v>121</v>
      </c>
      <c r="E93" s="83">
        <v>85</v>
      </c>
      <c r="F93" s="83">
        <v>79</v>
      </c>
      <c r="G93" s="83">
        <v>145</v>
      </c>
      <c r="H93" s="83">
        <v>206</v>
      </c>
      <c r="I93" s="83">
        <v>506</v>
      </c>
      <c r="J93" s="83">
        <v>534</v>
      </c>
      <c r="K93" s="83">
        <v>623</v>
      </c>
      <c r="L93" s="83">
        <v>309</v>
      </c>
      <c r="M93" s="83">
        <v>204</v>
      </c>
      <c r="N93" s="83">
        <v>105</v>
      </c>
      <c r="O93" s="84">
        <v>98</v>
      </c>
    </row>
    <row r="94" spans="1:17" ht="20.25" customHeight="1" x14ac:dyDescent="0.15">
      <c r="A94" s="378"/>
      <c r="B94" s="88" t="s">
        <v>99</v>
      </c>
      <c r="C94" s="59">
        <f>SUM(D94:O94)</f>
        <v>3015</v>
      </c>
      <c r="D94" s="83">
        <v>121</v>
      </c>
      <c r="E94" s="83">
        <v>85</v>
      </c>
      <c r="F94" s="83">
        <v>79</v>
      </c>
      <c r="G94" s="83">
        <v>145</v>
      </c>
      <c r="H94" s="83">
        <v>206</v>
      </c>
      <c r="I94" s="83">
        <v>506</v>
      </c>
      <c r="J94" s="83">
        <v>534</v>
      </c>
      <c r="K94" s="83">
        <v>623</v>
      </c>
      <c r="L94" s="83">
        <v>309</v>
      </c>
      <c r="M94" s="83">
        <v>204</v>
      </c>
      <c r="N94" s="83">
        <v>105</v>
      </c>
      <c r="O94" s="84">
        <v>98</v>
      </c>
    </row>
    <row r="95" spans="1:17" ht="20.25" customHeight="1" x14ac:dyDescent="0.15">
      <c r="A95" s="378"/>
      <c r="B95" s="88" t="s">
        <v>102</v>
      </c>
      <c r="C95" s="59">
        <f>SUM(D95:O95)</f>
        <v>3015</v>
      </c>
      <c r="D95" s="83">
        <v>121</v>
      </c>
      <c r="E95" s="83">
        <v>85</v>
      </c>
      <c r="F95" s="83">
        <v>79</v>
      </c>
      <c r="G95" s="83">
        <v>145</v>
      </c>
      <c r="H95" s="83">
        <v>206</v>
      </c>
      <c r="I95" s="83">
        <v>506</v>
      </c>
      <c r="J95" s="83">
        <v>534</v>
      </c>
      <c r="K95" s="83">
        <v>623</v>
      </c>
      <c r="L95" s="83">
        <v>309</v>
      </c>
      <c r="M95" s="83">
        <v>204</v>
      </c>
      <c r="N95" s="83">
        <v>105</v>
      </c>
      <c r="O95" s="84">
        <v>98</v>
      </c>
    </row>
    <row r="96" spans="1:17" ht="20.25" customHeight="1" x14ac:dyDescent="0.15">
      <c r="A96" s="378"/>
      <c r="B96" s="88" t="s">
        <v>126</v>
      </c>
      <c r="C96" s="59">
        <f>SUM(D96:O96)</f>
        <v>3015</v>
      </c>
      <c r="D96" s="83">
        <v>121</v>
      </c>
      <c r="E96" s="83">
        <v>85</v>
      </c>
      <c r="F96" s="83">
        <v>79</v>
      </c>
      <c r="G96" s="83">
        <v>145</v>
      </c>
      <c r="H96" s="83">
        <v>206</v>
      </c>
      <c r="I96" s="83">
        <v>506</v>
      </c>
      <c r="J96" s="83">
        <v>534</v>
      </c>
      <c r="K96" s="83">
        <v>623</v>
      </c>
      <c r="L96" s="83">
        <v>309</v>
      </c>
      <c r="M96" s="83">
        <v>204</v>
      </c>
      <c r="N96" s="83">
        <v>105</v>
      </c>
      <c r="O96" s="84">
        <v>98</v>
      </c>
    </row>
    <row r="97" spans="1:17" ht="20.25" customHeight="1" thickBot="1" x14ac:dyDescent="0.2">
      <c r="A97" s="379"/>
      <c r="B97" s="130" t="s">
        <v>20</v>
      </c>
      <c r="C97" s="156">
        <f t="shared" ref="C97:O97" si="22">C96/C95</f>
        <v>1</v>
      </c>
      <c r="D97" s="156">
        <f t="shared" si="22"/>
        <v>1</v>
      </c>
      <c r="E97" s="156">
        <f t="shared" si="22"/>
        <v>1</v>
      </c>
      <c r="F97" s="156">
        <f t="shared" si="22"/>
        <v>1</v>
      </c>
      <c r="G97" s="156">
        <f t="shared" si="22"/>
        <v>1</v>
      </c>
      <c r="H97" s="156">
        <f t="shared" si="22"/>
        <v>1</v>
      </c>
      <c r="I97" s="156">
        <f t="shared" si="22"/>
        <v>1</v>
      </c>
      <c r="J97" s="156">
        <f t="shared" si="22"/>
        <v>1</v>
      </c>
      <c r="K97" s="156">
        <f t="shared" si="22"/>
        <v>1</v>
      </c>
      <c r="L97" s="156">
        <f t="shared" si="22"/>
        <v>1</v>
      </c>
      <c r="M97" s="156">
        <f t="shared" si="22"/>
        <v>1</v>
      </c>
      <c r="N97" s="156">
        <f t="shared" si="22"/>
        <v>1</v>
      </c>
      <c r="O97" s="157">
        <f t="shared" si="22"/>
        <v>1</v>
      </c>
      <c r="P97" s="119"/>
    </row>
    <row r="98" spans="1:17" ht="20.25" customHeight="1" x14ac:dyDescent="0.15">
      <c r="A98" s="377" t="s">
        <v>61</v>
      </c>
      <c r="B98" s="23" t="s">
        <v>17</v>
      </c>
      <c r="C98" s="60">
        <f t="shared" si="15"/>
        <v>204290</v>
      </c>
      <c r="D98" s="61">
        <v>4920</v>
      </c>
      <c r="E98" s="61">
        <v>6760</v>
      </c>
      <c r="F98" s="61">
        <v>9250</v>
      </c>
      <c r="G98" s="61">
        <v>11720</v>
      </c>
      <c r="H98" s="61">
        <v>61730</v>
      </c>
      <c r="I98" s="61">
        <v>13200</v>
      </c>
      <c r="J98" s="61">
        <v>18250</v>
      </c>
      <c r="K98" s="61">
        <v>16610</v>
      </c>
      <c r="L98" s="61">
        <v>14060</v>
      </c>
      <c r="M98" s="61">
        <v>15470</v>
      </c>
      <c r="N98" s="61">
        <v>19720</v>
      </c>
      <c r="O98" s="62">
        <v>12600</v>
      </c>
    </row>
    <row r="99" spans="1:17" ht="20.25" customHeight="1" x14ac:dyDescent="0.15">
      <c r="A99" s="378"/>
      <c r="B99" s="9" t="s">
        <v>18</v>
      </c>
      <c r="C99" s="56">
        <f t="shared" si="15"/>
        <v>187970</v>
      </c>
      <c r="D99" s="57">
        <v>5260</v>
      </c>
      <c r="E99" s="57">
        <v>6030</v>
      </c>
      <c r="F99" s="57">
        <v>7970</v>
      </c>
      <c r="G99" s="57">
        <v>9770</v>
      </c>
      <c r="H99" s="57">
        <v>52630</v>
      </c>
      <c r="I99" s="57">
        <v>12890</v>
      </c>
      <c r="J99" s="57">
        <v>17970</v>
      </c>
      <c r="K99" s="57">
        <v>16750</v>
      </c>
      <c r="L99" s="57">
        <v>11610</v>
      </c>
      <c r="M99" s="57">
        <v>16380</v>
      </c>
      <c r="N99" s="57">
        <v>17200</v>
      </c>
      <c r="O99" s="58">
        <v>13510</v>
      </c>
    </row>
    <row r="100" spans="1:17" ht="20.25" customHeight="1" x14ac:dyDescent="0.15">
      <c r="A100" s="378"/>
      <c r="B100" s="10" t="s">
        <v>19</v>
      </c>
      <c r="C100" s="56">
        <f t="shared" si="15"/>
        <v>179123</v>
      </c>
      <c r="D100" s="57">
        <v>6300</v>
      </c>
      <c r="E100" s="57">
        <v>7830</v>
      </c>
      <c r="F100" s="57">
        <v>6890</v>
      </c>
      <c r="G100" s="57">
        <v>10071</v>
      </c>
      <c r="H100" s="57">
        <v>38900</v>
      </c>
      <c r="I100" s="57">
        <v>11240</v>
      </c>
      <c r="J100" s="57">
        <v>12640</v>
      </c>
      <c r="K100" s="57">
        <v>15140</v>
      </c>
      <c r="L100" s="57">
        <v>14580</v>
      </c>
      <c r="M100" s="57">
        <v>16982</v>
      </c>
      <c r="N100" s="57">
        <v>27120</v>
      </c>
      <c r="O100" s="58">
        <v>11430</v>
      </c>
    </row>
    <row r="101" spans="1:17" ht="20.25" customHeight="1" x14ac:dyDescent="0.15">
      <c r="A101" s="378"/>
      <c r="B101" s="10" t="s">
        <v>67</v>
      </c>
      <c r="C101" s="56">
        <f t="shared" si="15"/>
        <v>176490</v>
      </c>
      <c r="D101" s="57">
        <v>4760</v>
      </c>
      <c r="E101" s="57">
        <v>4830</v>
      </c>
      <c r="F101" s="57">
        <v>7190</v>
      </c>
      <c r="G101" s="57">
        <v>7780</v>
      </c>
      <c r="H101" s="57">
        <v>45970</v>
      </c>
      <c r="I101" s="57">
        <v>9510</v>
      </c>
      <c r="J101" s="57">
        <v>13450</v>
      </c>
      <c r="K101" s="57">
        <v>12120</v>
      </c>
      <c r="L101" s="57">
        <v>9050</v>
      </c>
      <c r="M101" s="57">
        <v>15860</v>
      </c>
      <c r="N101" s="57">
        <v>33980</v>
      </c>
      <c r="O101" s="58">
        <v>11990</v>
      </c>
    </row>
    <row r="102" spans="1:17" ht="20.25" customHeight="1" x14ac:dyDescent="0.15">
      <c r="A102" s="378"/>
      <c r="B102" s="9" t="s">
        <v>71</v>
      </c>
      <c r="C102" s="56">
        <f t="shared" si="15"/>
        <v>195270</v>
      </c>
      <c r="D102" s="57">
        <v>3790</v>
      </c>
      <c r="E102" s="57">
        <v>4740</v>
      </c>
      <c r="F102" s="57">
        <v>8800</v>
      </c>
      <c r="G102" s="57">
        <v>8800</v>
      </c>
      <c r="H102" s="57">
        <v>48320</v>
      </c>
      <c r="I102" s="57">
        <v>8880</v>
      </c>
      <c r="J102" s="57">
        <v>14590</v>
      </c>
      <c r="K102" s="57">
        <v>14260</v>
      </c>
      <c r="L102" s="57">
        <v>13530</v>
      </c>
      <c r="M102" s="57">
        <v>12130</v>
      </c>
      <c r="N102" s="57">
        <v>42760</v>
      </c>
      <c r="O102" s="58">
        <v>14670</v>
      </c>
    </row>
    <row r="103" spans="1:17" ht="20.25" customHeight="1" x14ac:dyDescent="0.15">
      <c r="A103" s="378"/>
      <c r="B103" s="9" t="s">
        <v>78</v>
      </c>
      <c r="C103" s="56">
        <f t="shared" si="15"/>
        <v>186010</v>
      </c>
      <c r="D103" s="63">
        <v>4370</v>
      </c>
      <c r="E103" s="63">
        <v>4610</v>
      </c>
      <c r="F103" s="63">
        <v>7390</v>
      </c>
      <c r="G103" s="63">
        <v>7960</v>
      </c>
      <c r="H103" s="63">
        <v>48660</v>
      </c>
      <c r="I103" s="63">
        <v>11270</v>
      </c>
      <c r="J103" s="63">
        <v>15580</v>
      </c>
      <c r="K103" s="63">
        <v>15840</v>
      </c>
      <c r="L103" s="63">
        <v>11550</v>
      </c>
      <c r="M103" s="63">
        <v>12100</v>
      </c>
      <c r="N103" s="63">
        <v>31550</v>
      </c>
      <c r="O103" s="64">
        <v>15130</v>
      </c>
    </row>
    <row r="104" spans="1:17" ht="20.25" customHeight="1" x14ac:dyDescent="0.15">
      <c r="A104" s="378"/>
      <c r="B104" s="9" t="s">
        <v>80</v>
      </c>
      <c r="C104" s="56">
        <f t="shared" si="15"/>
        <v>10520</v>
      </c>
      <c r="D104" s="63">
        <v>4090</v>
      </c>
      <c r="E104" s="63">
        <v>4870</v>
      </c>
      <c r="F104" s="63">
        <v>1560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4">
        <v>0</v>
      </c>
    </row>
    <row r="105" spans="1:17" ht="20.25" customHeight="1" x14ac:dyDescent="0.15">
      <c r="A105" s="378"/>
      <c r="B105" s="9" t="s">
        <v>82</v>
      </c>
      <c r="C105" s="56">
        <f t="shared" si="15"/>
        <v>20606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83">
        <v>13635</v>
      </c>
      <c r="N105" s="83">
        <v>5686</v>
      </c>
      <c r="O105" s="84">
        <v>1285</v>
      </c>
    </row>
    <row r="106" spans="1:17" ht="20.25" customHeight="1" x14ac:dyDescent="0.15">
      <c r="A106" s="378"/>
      <c r="B106" s="88" t="s">
        <v>88</v>
      </c>
      <c r="C106" s="56">
        <f t="shared" ref="C106:C113" si="23">SUM(D106:O106)</f>
        <v>85715</v>
      </c>
      <c r="D106" s="59">
        <v>1470</v>
      </c>
      <c r="E106" s="59">
        <v>1702</v>
      </c>
      <c r="F106" s="59">
        <v>2398</v>
      </c>
      <c r="G106" s="59">
        <v>3439</v>
      </c>
      <c r="H106" s="59">
        <v>12385</v>
      </c>
      <c r="I106" s="59">
        <v>3256</v>
      </c>
      <c r="J106" s="59">
        <v>4184</v>
      </c>
      <c r="K106" s="59">
        <v>4312</v>
      </c>
      <c r="L106" s="59">
        <v>4553</v>
      </c>
      <c r="M106" s="83">
        <v>13477</v>
      </c>
      <c r="N106" s="83">
        <v>24672</v>
      </c>
      <c r="O106" s="84">
        <v>9867</v>
      </c>
      <c r="P106" s="122"/>
      <c r="Q106" s="120"/>
    </row>
    <row r="107" spans="1:17" ht="20.25" customHeight="1" x14ac:dyDescent="0.15">
      <c r="A107" s="378"/>
      <c r="B107" s="9" t="s">
        <v>90</v>
      </c>
      <c r="C107" s="56">
        <f t="shared" si="23"/>
        <v>98564</v>
      </c>
      <c r="D107" s="59">
        <v>4577</v>
      </c>
      <c r="E107" s="59">
        <v>2384</v>
      </c>
      <c r="F107" s="59">
        <v>4403</v>
      </c>
      <c r="G107" s="59">
        <v>5977</v>
      </c>
      <c r="H107" s="59">
        <v>20988</v>
      </c>
      <c r="I107" s="59">
        <v>7530</v>
      </c>
      <c r="J107" s="59">
        <v>10247</v>
      </c>
      <c r="K107" s="59">
        <v>10564</v>
      </c>
      <c r="L107" s="59">
        <v>9739</v>
      </c>
      <c r="M107" s="83">
        <v>11592</v>
      </c>
      <c r="N107" s="83">
        <v>3294</v>
      </c>
      <c r="O107" s="84">
        <v>7269</v>
      </c>
    </row>
    <row r="108" spans="1:17" ht="20.25" customHeight="1" x14ac:dyDescent="0.15">
      <c r="A108" s="378"/>
      <c r="B108" s="88" t="s">
        <v>99</v>
      </c>
      <c r="C108" s="59">
        <f t="shared" si="23"/>
        <v>118620</v>
      </c>
      <c r="D108" s="59">
        <v>3106</v>
      </c>
      <c r="E108" s="59">
        <v>4005</v>
      </c>
      <c r="F108" s="59">
        <v>6488</v>
      </c>
      <c r="G108" s="59">
        <v>6734</v>
      </c>
      <c r="H108" s="59">
        <v>29961</v>
      </c>
      <c r="I108" s="59">
        <v>6841</v>
      </c>
      <c r="J108" s="59">
        <v>10470</v>
      </c>
      <c r="K108" s="59">
        <v>11530</v>
      </c>
      <c r="L108" s="59">
        <v>9638</v>
      </c>
      <c r="M108" s="83">
        <v>7576</v>
      </c>
      <c r="N108" s="83">
        <v>13109</v>
      </c>
      <c r="O108" s="84">
        <v>9162</v>
      </c>
    </row>
    <row r="109" spans="1:17" ht="20.25" customHeight="1" x14ac:dyDescent="0.15">
      <c r="A109" s="378"/>
      <c r="B109" s="88" t="s">
        <v>102</v>
      </c>
      <c r="C109" s="59">
        <f t="shared" si="23"/>
        <v>101232</v>
      </c>
      <c r="D109" s="59">
        <v>3375</v>
      </c>
      <c r="E109" s="59">
        <v>3742</v>
      </c>
      <c r="F109" s="59">
        <v>6010</v>
      </c>
      <c r="G109" s="59">
        <v>5626</v>
      </c>
      <c r="H109" s="59">
        <v>26719</v>
      </c>
      <c r="I109" s="59">
        <v>5641</v>
      </c>
      <c r="J109" s="59">
        <v>8359</v>
      </c>
      <c r="K109" s="59">
        <v>11838</v>
      </c>
      <c r="L109" s="59">
        <v>5886</v>
      </c>
      <c r="M109" s="83">
        <v>9960</v>
      </c>
      <c r="N109" s="83">
        <v>5380</v>
      </c>
      <c r="O109" s="84">
        <v>8696</v>
      </c>
    </row>
    <row r="110" spans="1:17" ht="20.25" customHeight="1" x14ac:dyDescent="0.15">
      <c r="A110" s="378"/>
      <c r="B110" s="88" t="s">
        <v>126</v>
      </c>
      <c r="C110" s="59">
        <f t="shared" si="23"/>
        <v>86166</v>
      </c>
      <c r="D110" s="59">
        <v>3291</v>
      </c>
      <c r="E110" s="59">
        <v>3258</v>
      </c>
      <c r="F110" s="59">
        <v>5252</v>
      </c>
      <c r="G110" s="59">
        <v>4983</v>
      </c>
      <c r="H110" s="59">
        <v>20128</v>
      </c>
      <c r="I110" s="59">
        <v>5861</v>
      </c>
      <c r="J110" s="59">
        <v>7821</v>
      </c>
      <c r="K110" s="59">
        <v>10285</v>
      </c>
      <c r="L110" s="59">
        <v>6701</v>
      </c>
      <c r="M110" s="83">
        <v>6372</v>
      </c>
      <c r="N110" s="83">
        <v>4781</v>
      </c>
      <c r="O110" s="84">
        <v>7433</v>
      </c>
    </row>
    <row r="111" spans="1:17" s="228" customFormat="1" ht="20.25" customHeight="1" x14ac:dyDescent="0.15">
      <c r="A111" s="378"/>
      <c r="B111" s="88" t="s">
        <v>132</v>
      </c>
      <c r="C111" s="59">
        <f t="shared" si="23"/>
        <v>87832</v>
      </c>
      <c r="D111" s="59">
        <v>3917</v>
      </c>
      <c r="E111" s="59">
        <v>2852</v>
      </c>
      <c r="F111" s="59">
        <v>4960</v>
      </c>
      <c r="G111" s="59">
        <v>5488</v>
      </c>
      <c r="H111" s="59">
        <v>22482</v>
      </c>
      <c r="I111" s="59">
        <v>6693</v>
      </c>
      <c r="J111" s="59">
        <v>8404</v>
      </c>
      <c r="K111" s="59">
        <v>9489</v>
      </c>
      <c r="L111" s="59">
        <v>5204</v>
      </c>
      <c r="M111" s="83">
        <v>6349</v>
      </c>
      <c r="N111" s="83">
        <v>6542</v>
      </c>
      <c r="O111" s="84">
        <v>5452</v>
      </c>
      <c r="P111" s="232"/>
    </row>
    <row r="112" spans="1:17" s="228" customFormat="1" ht="20.25" customHeight="1" x14ac:dyDescent="0.15">
      <c r="A112" s="378"/>
      <c r="B112" s="88" t="s">
        <v>152</v>
      </c>
      <c r="C112" s="59">
        <f t="shared" si="23"/>
        <v>84976</v>
      </c>
      <c r="D112" s="59">
        <v>3272</v>
      </c>
      <c r="E112" s="59">
        <v>3081</v>
      </c>
      <c r="F112" s="59">
        <v>4188</v>
      </c>
      <c r="G112" s="59">
        <v>5101</v>
      </c>
      <c r="H112" s="59">
        <v>20780</v>
      </c>
      <c r="I112" s="59">
        <v>4944</v>
      </c>
      <c r="J112" s="59">
        <v>7525</v>
      </c>
      <c r="K112" s="59">
        <v>10560</v>
      </c>
      <c r="L112" s="59">
        <v>5572</v>
      </c>
      <c r="M112" s="83">
        <v>5236</v>
      </c>
      <c r="N112" s="83">
        <v>6978</v>
      </c>
      <c r="O112" s="84">
        <v>7739</v>
      </c>
      <c r="P112" s="232"/>
    </row>
    <row r="113" spans="1:17" s="228" customFormat="1" ht="20.25" customHeight="1" x14ac:dyDescent="0.15">
      <c r="A113" s="378"/>
      <c r="B113" s="88" t="s">
        <v>166</v>
      </c>
      <c r="C113" s="59">
        <f t="shared" si="23"/>
        <v>64903</v>
      </c>
      <c r="D113" s="59">
        <v>3965</v>
      </c>
      <c r="E113" s="59">
        <v>3195</v>
      </c>
      <c r="F113" s="59">
        <v>3958</v>
      </c>
      <c r="G113" s="59">
        <v>1510</v>
      </c>
      <c r="H113" s="59">
        <v>2494</v>
      </c>
      <c r="I113" s="59">
        <v>3239</v>
      </c>
      <c r="J113" s="59">
        <v>3826</v>
      </c>
      <c r="K113" s="59">
        <v>6521</v>
      </c>
      <c r="L113" s="59">
        <v>4389</v>
      </c>
      <c r="M113" s="83">
        <v>4348</v>
      </c>
      <c r="N113" s="83">
        <v>15532</v>
      </c>
      <c r="O113" s="337">
        <v>11926</v>
      </c>
      <c r="P113" s="232"/>
    </row>
    <row r="114" spans="1:17" ht="20.25" customHeight="1" thickBot="1" x14ac:dyDescent="0.2">
      <c r="A114" s="379"/>
      <c r="B114" s="130" t="s">
        <v>20</v>
      </c>
      <c r="C114" s="156">
        <f>C113/C112</f>
        <v>0.76378036151383921</v>
      </c>
      <c r="D114" s="156">
        <f t="shared" ref="D114:O114" si="24">D113/D112</f>
        <v>1.21179706601467</v>
      </c>
      <c r="E114" s="156">
        <f t="shared" si="24"/>
        <v>1.0370009737098345</v>
      </c>
      <c r="F114" s="156">
        <f t="shared" si="24"/>
        <v>0.9450811843361987</v>
      </c>
      <c r="G114" s="156">
        <f t="shared" si="24"/>
        <v>0.29602038815918447</v>
      </c>
      <c r="H114" s="156">
        <f t="shared" si="24"/>
        <v>0.12001924927815207</v>
      </c>
      <c r="I114" s="156">
        <f t="shared" si="24"/>
        <v>0.65513754045307449</v>
      </c>
      <c r="J114" s="156">
        <f t="shared" si="24"/>
        <v>0.50843853820598006</v>
      </c>
      <c r="K114" s="156">
        <f t="shared" si="24"/>
        <v>0.61751893939393943</v>
      </c>
      <c r="L114" s="156">
        <f t="shared" si="24"/>
        <v>0.78768844221105527</v>
      </c>
      <c r="M114" s="156">
        <f t="shared" si="24"/>
        <v>0.8304048892284186</v>
      </c>
      <c r="N114" s="156">
        <f t="shared" si="24"/>
        <v>2.2258526798509601</v>
      </c>
      <c r="O114" s="156">
        <f t="shared" si="24"/>
        <v>1.5410259723478485</v>
      </c>
      <c r="P114" s="119"/>
    </row>
    <row r="115" spans="1:17" ht="20.25" customHeight="1" x14ac:dyDescent="0.15">
      <c r="A115" s="377" t="s">
        <v>26</v>
      </c>
      <c r="B115" s="23" t="s">
        <v>17</v>
      </c>
      <c r="C115" s="60">
        <f t="shared" si="15"/>
        <v>43331</v>
      </c>
      <c r="D115" s="61">
        <v>1962</v>
      </c>
      <c r="E115" s="61">
        <v>1516</v>
      </c>
      <c r="F115" s="61">
        <v>2515</v>
      </c>
      <c r="G115" s="61">
        <v>3070</v>
      </c>
      <c r="H115" s="61">
        <v>6140</v>
      </c>
      <c r="I115" s="61">
        <v>3247</v>
      </c>
      <c r="J115" s="61">
        <v>4318</v>
      </c>
      <c r="K115" s="61">
        <v>7632</v>
      </c>
      <c r="L115" s="61">
        <v>4231</v>
      </c>
      <c r="M115" s="61">
        <v>4272</v>
      </c>
      <c r="N115" s="61">
        <v>3191</v>
      </c>
      <c r="O115" s="62">
        <v>1237</v>
      </c>
    </row>
    <row r="116" spans="1:17" ht="20.25" customHeight="1" x14ac:dyDescent="0.15">
      <c r="A116" s="378"/>
      <c r="B116" s="9" t="s">
        <v>18</v>
      </c>
      <c r="C116" s="56">
        <f t="shared" si="15"/>
        <v>40006</v>
      </c>
      <c r="D116" s="57">
        <v>1650</v>
      </c>
      <c r="E116" s="57">
        <v>1239</v>
      </c>
      <c r="F116" s="57">
        <v>1808</v>
      </c>
      <c r="G116" s="57">
        <v>2973</v>
      </c>
      <c r="H116" s="57">
        <v>5294</v>
      </c>
      <c r="I116" s="57">
        <v>2865</v>
      </c>
      <c r="J116" s="57">
        <v>4271</v>
      </c>
      <c r="K116" s="57">
        <v>7625</v>
      </c>
      <c r="L116" s="57">
        <v>4129</v>
      </c>
      <c r="M116" s="57">
        <v>3408</v>
      </c>
      <c r="N116" s="57">
        <v>3078</v>
      </c>
      <c r="O116" s="58">
        <v>1666</v>
      </c>
    </row>
    <row r="117" spans="1:17" ht="20.25" customHeight="1" x14ac:dyDescent="0.15">
      <c r="A117" s="378"/>
      <c r="B117" s="10" t="s">
        <v>19</v>
      </c>
      <c r="C117" s="56">
        <f t="shared" si="15"/>
        <v>45762</v>
      </c>
      <c r="D117" s="57">
        <v>1804</v>
      </c>
      <c r="E117" s="57">
        <v>1728</v>
      </c>
      <c r="F117" s="57">
        <v>1883</v>
      </c>
      <c r="G117" s="57">
        <v>3305</v>
      </c>
      <c r="H117" s="57">
        <v>5584</v>
      </c>
      <c r="I117" s="57">
        <v>3337</v>
      </c>
      <c r="J117" s="57">
        <v>7696</v>
      </c>
      <c r="K117" s="57">
        <v>7903</v>
      </c>
      <c r="L117" s="57">
        <v>3581</v>
      </c>
      <c r="M117" s="57">
        <v>3867</v>
      </c>
      <c r="N117" s="57">
        <v>2988</v>
      </c>
      <c r="O117" s="58">
        <v>2086</v>
      </c>
    </row>
    <row r="118" spans="1:17" ht="20.25" customHeight="1" x14ac:dyDescent="0.15">
      <c r="A118" s="378"/>
      <c r="B118" s="10" t="s">
        <v>67</v>
      </c>
      <c r="C118" s="56">
        <f t="shared" si="15"/>
        <v>43672</v>
      </c>
      <c r="D118" s="57">
        <v>1836</v>
      </c>
      <c r="E118" s="57">
        <v>1988</v>
      </c>
      <c r="F118" s="57">
        <v>2067</v>
      </c>
      <c r="G118" s="57">
        <v>3020</v>
      </c>
      <c r="H118" s="57">
        <v>5822</v>
      </c>
      <c r="I118" s="57">
        <v>3636</v>
      </c>
      <c r="J118" s="57">
        <v>3896</v>
      </c>
      <c r="K118" s="57">
        <v>7067</v>
      </c>
      <c r="L118" s="57">
        <v>4717</v>
      </c>
      <c r="M118" s="57">
        <v>4729</v>
      </c>
      <c r="N118" s="57">
        <v>3168</v>
      </c>
      <c r="O118" s="58">
        <v>1726</v>
      </c>
    </row>
    <row r="119" spans="1:17" ht="20.25" customHeight="1" x14ac:dyDescent="0.15">
      <c r="A119" s="378"/>
      <c r="B119" s="9" t="s">
        <v>71</v>
      </c>
      <c r="C119" s="56">
        <f t="shared" si="15"/>
        <v>39101</v>
      </c>
      <c r="D119" s="57">
        <v>1309</v>
      </c>
      <c r="E119" s="57">
        <v>1044</v>
      </c>
      <c r="F119" s="57">
        <v>2014</v>
      </c>
      <c r="G119" s="57">
        <v>2077</v>
      </c>
      <c r="H119" s="57">
        <v>4915</v>
      </c>
      <c r="I119" s="57">
        <v>4234</v>
      </c>
      <c r="J119" s="57">
        <v>4108</v>
      </c>
      <c r="K119" s="57">
        <v>7072</v>
      </c>
      <c r="L119" s="57">
        <v>4494</v>
      </c>
      <c r="M119" s="57">
        <v>3615</v>
      </c>
      <c r="N119" s="57">
        <v>2524</v>
      </c>
      <c r="O119" s="58">
        <v>1695</v>
      </c>
    </row>
    <row r="120" spans="1:17" ht="20.25" customHeight="1" x14ac:dyDescent="0.15">
      <c r="A120" s="378"/>
      <c r="B120" s="9" t="s">
        <v>78</v>
      </c>
      <c r="C120" s="56">
        <f t="shared" si="15"/>
        <v>33794</v>
      </c>
      <c r="D120" s="63">
        <v>1381</v>
      </c>
      <c r="E120" s="63">
        <v>1058</v>
      </c>
      <c r="F120" s="63">
        <v>1626</v>
      </c>
      <c r="G120" s="63">
        <v>2131</v>
      </c>
      <c r="H120" s="63">
        <v>4977</v>
      </c>
      <c r="I120" s="63">
        <v>3276</v>
      </c>
      <c r="J120" s="63">
        <v>3488</v>
      </c>
      <c r="K120" s="63">
        <v>5938</v>
      </c>
      <c r="L120" s="63">
        <v>3023</v>
      </c>
      <c r="M120" s="63">
        <v>3219</v>
      </c>
      <c r="N120" s="63">
        <v>2180</v>
      </c>
      <c r="O120" s="64">
        <v>1497</v>
      </c>
    </row>
    <row r="121" spans="1:17" ht="20.25" customHeight="1" x14ac:dyDescent="0.15">
      <c r="A121" s="378"/>
      <c r="B121" s="9" t="s">
        <v>80</v>
      </c>
      <c r="C121" s="56">
        <f t="shared" si="15"/>
        <v>1621</v>
      </c>
      <c r="D121" s="63">
        <v>316</v>
      </c>
      <c r="E121" s="63">
        <v>278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v>314</v>
      </c>
      <c r="N121" s="63">
        <v>455</v>
      </c>
      <c r="O121" s="64">
        <v>258</v>
      </c>
    </row>
    <row r="122" spans="1:17" ht="20.25" customHeight="1" x14ac:dyDescent="0.15">
      <c r="A122" s="378"/>
      <c r="B122" s="9" t="s">
        <v>82</v>
      </c>
      <c r="C122" s="59">
        <f t="shared" si="15"/>
        <v>3247</v>
      </c>
      <c r="D122" s="83">
        <v>258</v>
      </c>
      <c r="E122" s="83">
        <v>172</v>
      </c>
      <c r="F122" s="83">
        <v>359</v>
      </c>
      <c r="G122" s="83">
        <v>206</v>
      </c>
      <c r="H122" s="83">
        <v>185</v>
      </c>
      <c r="I122" s="83">
        <v>374</v>
      </c>
      <c r="J122" s="83">
        <v>250</v>
      </c>
      <c r="K122" s="83">
        <v>264</v>
      </c>
      <c r="L122" s="83">
        <v>241</v>
      </c>
      <c r="M122" s="83">
        <v>480</v>
      </c>
      <c r="N122" s="83">
        <v>186</v>
      </c>
      <c r="O122" s="84">
        <v>272</v>
      </c>
    </row>
    <row r="123" spans="1:17" ht="20.25" customHeight="1" x14ac:dyDescent="0.15">
      <c r="A123" s="378"/>
      <c r="B123" s="88" t="s">
        <v>88</v>
      </c>
      <c r="C123" s="117">
        <f t="shared" si="15"/>
        <v>2982</v>
      </c>
      <c r="D123" s="83">
        <v>384</v>
      </c>
      <c r="E123" s="83">
        <v>246</v>
      </c>
      <c r="F123" s="83">
        <v>231</v>
      </c>
      <c r="G123" s="83">
        <v>117</v>
      </c>
      <c r="H123" s="83">
        <v>336</v>
      </c>
      <c r="I123" s="83">
        <v>222</v>
      </c>
      <c r="J123" s="83">
        <v>288</v>
      </c>
      <c r="K123" s="83">
        <v>170</v>
      </c>
      <c r="L123" s="83">
        <v>326</v>
      </c>
      <c r="M123" s="83">
        <v>280</v>
      </c>
      <c r="N123" s="83">
        <v>225</v>
      </c>
      <c r="O123" s="84">
        <v>157</v>
      </c>
      <c r="P123" s="122"/>
      <c r="Q123" s="120"/>
    </row>
    <row r="124" spans="1:17" ht="20.25" customHeight="1" x14ac:dyDescent="0.15">
      <c r="A124" s="378"/>
      <c r="B124" s="88" t="s">
        <v>90</v>
      </c>
      <c r="C124" s="59">
        <f t="shared" ref="C124:C130" si="25">SUM(D124:O124)</f>
        <v>15382</v>
      </c>
      <c r="D124" s="83">
        <v>432</v>
      </c>
      <c r="E124" s="83">
        <v>136</v>
      </c>
      <c r="F124" s="83">
        <v>8292</v>
      </c>
      <c r="G124" s="83">
        <v>733</v>
      </c>
      <c r="H124" s="83">
        <v>829</v>
      </c>
      <c r="I124" s="83">
        <v>821</v>
      </c>
      <c r="J124" s="83">
        <v>756</v>
      </c>
      <c r="K124" s="83">
        <v>888</v>
      </c>
      <c r="L124" s="83">
        <v>738</v>
      </c>
      <c r="M124" s="83">
        <v>572</v>
      </c>
      <c r="N124" s="83">
        <v>551</v>
      </c>
      <c r="O124" s="84">
        <v>634</v>
      </c>
    </row>
    <row r="125" spans="1:17" ht="20.25" customHeight="1" x14ac:dyDescent="0.15">
      <c r="A125" s="378"/>
      <c r="B125" s="88" t="s">
        <v>99</v>
      </c>
      <c r="C125" s="59">
        <f t="shared" si="25"/>
        <v>8373</v>
      </c>
      <c r="D125" s="83">
        <v>384</v>
      </c>
      <c r="E125" s="83">
        <v>462</v>
      </c>
      <c r="F125" s="83">
        <v>616</v>
      </c>
      <c r="G125" s="83">
        <v>1045</v>
      </c>
      <c r="H125" s="83">
        <v>1200</v>
      </c>
      <c r="I125" s="83">
        <v>930</v>
      </c>
      <c r="J125" s="83">
        <v>513</v>
      </c>
      <c r="K125" s="83">
        <v>801</v>
      </c>
      <c r="L125" s="83">
        <v>491</v>
      </c>
      <c r="M125" s="83">
        <v>731</v>
      </c>
      <c r="N125" s="83">
        <v>545</v>
      </c>
      <c r="O125" s="84">
        <v>655</v>
      </c>
    </row>
    <row r="126" spans="1:17" ht="20.25" customHeight="1" x14ac:dyDescent="0.15">
      <c r="A126" s="378"/>
      <c r="B126" s="88" t="s">
        <v>102</v>
      </c>
      <c r="C126" s="59">
        <f t="shared" si="25"/>
        <v>6190</v>
      </c>
      <c r="D126" s="83">
        <v>405</v>
      </c>
      <c r="E126" s="83">
        <v>345</v>
      </c>
      <c r="F126" s="83">
        <v>393</v>
      </c>
      <c r="G126" s="83">
        <v>564</v>
      </c>
      <c r="H126" s="83">
        <v>497</v>
      </c>
      <c r="I126" s="83">
        <v>485</v>
      </c>
      <c r="J126" s="83">
        <v>523</v>
      </c>
      <c r="K126" s="83">
        <v>546</v>
      </c>
      <c r="L126" s="83">
        <v>630</v>
      </c>
      <c r="M126" s="83">
        <v>651</v>
      </c>
      <c r="N126" s="83">
        <v>467</v>
      </c>
      <c r="O126" s="84">
        <v>684</v>
      </c>
    </row>
    <row r="127" spans="1:17" ht="20.25" customHeight="1" x14ac:dyDescent="0.15">
      <c r="A127" s="378"/>
      <c r="B127" s="88" t="s">
        <v>126</v>
      </c>
      <c r="C127" s="59">
        <f t="shared" si="25"/>
        <v>6907</v>
      </c>
      <c r="D127" s="83">
        <v>372</v>
      </c>
      <c r="E127" s="83">
        <v>458</v>
      </c>
      <c r="F127" s="83">
        <v>432</v>
      </c>
      <c r="G127" s="83">
        <v>826</v>
      </c>
      <c r="H127" s="83">
        <v>557</v>
      </c>
      <c r="I127" s="83">
        <v>588</v>
      </c>
      <c r="J127" s="83">
        <v>641</v>
      </c>
      <c r="K127" s="83">
        <v>667</v>
      </c>
      <c r="L127" s="83">
        <v>568</v>
      </c>
      <c r="M127" s="83">
        <v>733</v>
      </c>
      <c r="N127" s="83">
        <v>647</v>
      </c>
      <c r="O127" s="84">
        <v>418</v>
      </c>
    </row>
    <row r="128" spans="1:17" s="228" customFormat="1" ht="20.25" customHeight="1" x14ac:dyDescent="0.15">
      <c r="A128" s="378"/>
      <c r="B128" s="88" t="s">
        <v>132</v>
      </c>
      <c r="C128" s="59">
        <f t="shared" si="25"/>
        <v>6540</v>
      </c>
      <c r="D128" s="83">
        <v>411</v>
      </c>
      <c r="E128" s="83">
        <v>200</v>
      </c>
      <c r="F128" s="83">
        <v>396</v>
      </c>
      <c r="G128" s="83">
        <v>702</v>
      </c>
      <c r="H128" s="83">
        <v>600</v>
      </c>
      <c r="I128" s="83">
        <v>459</v>
      </c>
      <c r="J128" s="83">
        <v>606</v>
      </c>
      <c r="K128" s="83">
        <v>753</v>
      </c>
      <c r="L128" s="83">
        <v>699</v>
      </c>
      <c r="M128" s="83">
        <v>614</v>
      </c>
      <c r="N128" s="83">
        <v>583</v>
      </c>
      <c r="O128" s="84">
        <v>517</v>
      </c>
      <c r="P128" s="232"/>
    </row>
    <row r="129" spans="1:17" s="228" customFormat="1" ht="20.25" customHeight="1" x14ac:dyDescent="0.15">
      <c r="A129" s="378"/>
      <c r="B129" s="88" t="s">
        <v>150</v>
      </c>
      <c r="C129" s="59">
        <f t="shared" si="25"/>
        <v>7507.333333333333</v>
      </c>
      <c r="D129" s="83">
        <v>375</v>
      </c>
      <c r="E129" s="83">
        <v>272.33333333333331</v>
      </c>
      <c r="F129" s="83">
        <v>372.66666666666663</v>
      </c>
      <c r="G129" s="83">
        <v>761</v>
      </c>
      <c r="H129" s="83">
        <v>710.33333333333326</v>
      </c>
      <c r="I129" s="83">
        <v>656</v>
      </c>
      <c r="J129" s="83">
        <v>821</v>
      </c>
      <c r="K129" s="83">
        <v>983.66666666666674</v>
      </c>
      <c r="L129" s="83">
        <v>825.66666666666674</v>
      </c>
      <c r="M129" s="83">
        <v>666.33333333333326</v>
      </c>
      <c r="N129" s="83">
        <v>667.33333333333326</v>
      </c>
      <c r="O129" s="84">
        <v>396</v>
      </c>
      <c r="P129" s="232"/>
    </row>
    <row r="130" spans="1:17" s="228" customFormat="1" ht="20.25" customHeight="1" x14ac:dyDescent="0.15">
      <c r="A130" s="378"/>
      <c r="B130" s="88" t="s">
        <v>166</v>
      </c>
      <c r="C130" s="59">
        <f t="shared" si="25"/>
        <v>2666</v>
      </c>
      <c r="D130" s="83">
        <v>188</v>
      </c>
      <c r="E130" s="83">
        <v>140</v>
      </c>
      <c r="F130" s="83">
        <v>247</v>
      </c>
      <c r="G130" s="83">
        <v>281</v>
      </c>
      <c r="H130" s="83">
        <v>213</v>
      </c>
      <c r="I130" s="83">
        <v>197</v>
      </c>
      <c r="J130" s="83">
        <v>149</v>
      </c>
      <c r="K130" s="83">
        <v>360</v>
      </c>
      <c r="L130" s="83">
        <v>238</v>
      </c>
      <c r="M130" s="83">
        <v>191</v>
      </c>
      <c r="N130" s="83">
        <v>212</v>
      </c>
      <c r="O130" s="337">
        <v>250</v>
      </c>
      <c r="P130" s="232"/>
    </row>
    <row r="131" spans="1:17" ht="20.25" customHeight="1" thickBot="1" x14ac:dyDescent="0.2">
      <c r="A131" s="379"/>
      <c r="B131" s="130" t="s">
        <v>20</v>
      </c>
      <c r="C131" s="156">
        <f>C130/C129</f>
        <v>0.35511943877097951</v>
      </c>
      <c r="D131" s="156">
        <f t="shared" ref="D131:O131" si="26">D130/D129</f>
        <v>0.5013333333333333</v>
      </c>
      <c r="E131" s="156">
        <f t="shared" si="26"/>
        <v>0.51407588739290089</v>
      </c>
      <c r="F131" s="156">
        <f t="shared" si="26"/>
        <v>0.66279069767441867</v>
      </c>
      <c r="G131" s="156">
        <f t="shared" si="26"/>
        <v>0.36925098554533509</v>
      </c>
      <c r="H131" s="156">
        <f t="shared" si="26"/>
        <v>0.29985922102299395</v>
      </c>
      <c r="I131" s="156">
        <f t="shared" si="26"/>
        <v>0.30030487804878048</v>
      </c>
      <c r="J131" s="156">
        <f t="shared" si="26"/>
        <v>0.18148599269183921</v>
      </c>
      <c r="K131" s="156">
        <f t="shared" si="26"/>
        <v>0.36597763470010164</v>
      </c>
      <c r="L131" s="156">
        <f t="shared" si="26"/>
        <v>0.28825191764230923</v>
      </c>
      <c r="M131" s="156">
        <f t="shared" si="26"/>
        <v>0.28664332166083045</v>
      </c>
      <c r="N131" s="156">
        <f t="shared" si="26"/>
        <v>0.31768231768231769</v>
      </c>
      <c r="O131" s="156">
        <f t="shared" si="26"/>
        <v>0.63131313131313127</v>
      </c>
      <c r="P131" s="122"/>
    </row>
    <row r="132" spans="1:17" ht="20.25" customHeight="1" x14ac:dyDescent="0.15">
      <c r="A132" s="378" t="s">
        <v>27</v>
      </c>
      <c r="B132" s="22" t="s">
        <v>17</v>
      </c>
      <c r="C132" s="53">
        <f t="shared" si="15"/>
        <v>8273</v>
      </c>
      <c r="D132" s="54">
        <v>8</v>
      </c>
      <c r="E132" s="54">
        <v>2</v>
      </c>
      <c r="F132" s="54">
        <v>13</v>
      </c>
      <c r="G132" s="54">
        <v>42</v>
      </c>
      <c r="H132" s="54">
        <v>100</v>
      </c>
      <c r="I132" s="54">
        <v>787</v>
      </c>
      <c r="J132" s="54">
        <v>3256</v>
      </c>
      <c r="K132" s="54">
        <v>3464</v>
      </c>
      <c r="L132" s="54">
        <v>408</v>
      </c>
      <c r="M132" s="54">
        <v>157</v>
      </c>
      <c r="N132" s="54">
        <v>29</v>
      </c>
      <c r="O132" s="55">
        <v>7</v>
      </c>
    </row>
    <row r="133" spans="1:17" ht="20.25" customHeight="1" x14ac:dyDescent="0.15">
      <c r="A133" s="378"/>
      <c r="B133" s="9" t="s">
        <v>18</v>
      </c>
      <c r="C133" s="56">
        <f t="shared" si="15"/>
        <v>6849</v>
      </c>
      <c r="D133" s="57">
        <v>0</v>
      </c>
      <c r="E133" s="57">
        <v>0</v>
      </c>
      <c r="F133" s="57">
        <v>0</v>
      </c>
      <c r="G133" s="57">
        <v>75</v>
      </c>
      <c r="H133" s="57">
        <v>104</v>
      </c>
      <c r="I133" s="57">
        <v>671</v>
      </c>
      <c r="J133" s="57">
        <v>2634</v>
      </c>
      <c r="K133" s="57">
        <v>3094</v>
      </c>
      <c r="L133" s="57">
        <v>137</v>
      </c>
      <c r="M133" s="57">
        <v>121</v>
      </c>
      <c r="N133" s="57">
        <v>9</v>
      </c>
      <c r="O133" s="58">
        <v>4</v>
      </c>
    </row>
    <row r="134" spans="1:17" ht="20.25" customHeight="1" x14ac:dyDescent="0.15">
      <c r="A134" s="378"/>
      <c r="B134" s="10" t="s">
        <v>19</v>
      </c>
      <c r="C134" s="56">
        <f t="shared" si="15"/>
        <v>4967</v>
      </c>
      <c r="D134" s="57">
        <v>0</v>
      </c>
      <c r="E134" s="57">
        <v>0</v>
      </c>
      <c r="F134" s="57">
        <v>0</v>
      </c>
      <c r="G134" s="57">
        <v>51</v>
      </c>
      <c r="H134" s="57">
        <v>215</v>
      </c>
      <c r="I134" s="57">
        <v>488</v>
      </c>
      <c r="J134" s="57">
        <v>1638</v>
      </c>
      <c r="K134" s="57">
        <v>2397</v>
      </c>
      <c r="L134" s="57">
        <v>90</v>
      </c>
      <c r="M134" s="57">
        <v>88</v>
      </c>
      <c r="N134" s="57">
        <v>0</v>
      </c>
      <c r="O134" s="58">
        <v>0</v>
      </c>
    </row>
    <row r="135" spans="1:17" ht="20.25" customHeight="1" x14ac:dyDescent="0.15">
      <c r="A135" s="378"/>
      <c r="B135" s="10" t="s">
        <v>67</v>
      </c>
      <c r="C135" s="56">
        <f t="shared" si="15"/>
        <v>3195</v>
      </c>
      <c r="D135" s="57">
        <v>0</v>
      </c>
      <c r="E135" s="57">
        <v>0</v>
      </c>
      <c r="F135" s="57">
        <v>0</v>
      </c>
      <c r="G135" s="57">
        <v>48</v>
      </c>
      <c r="H135" s="57">
        <v>133</v>
      </c>
      <c r="I135" s="57">
        <v>94</v>
      </c>
      <c r="J135" s="57">
        <v>960</v>
      </c>
      <c r="K135" s="57">
        <v>1761</v>
      </c>
      <c r="L135" s="57">
        <v>96</v>
      </c>
      <c r="M135" s="57">
        <v>103</v>
      </c>
      <c r="N135" s="57">
        <v>0</v>
      </c>
      <c r="O135" s="58">
        <v>0</v>
      </c>
    </row>
    <row r="136" spans="1:17" ht="20.25" customHeight="1" x14ac:dyDescent="0.15">
      <c r="A136" s="378"/>
      <c r="B136" s="9" t="s">
        <v>71</v>
      </c>
      <c r="C136" s="56">
        <f t="shared" si="15"/>
        <v>9979</v>
      </c>
      <c r="D136" s="57">
        <v>0</v>
      </c>
      <c r="E136" s="57">
        <v>0</v>
      </c>
      <c r="F136" s="57">
        <v>130</v>
      </c>
      <c r="G136" s="57">
        <v>140</v>
      </c>
      <c r="H136" s="57">
        <v>1230</v>
      </c>
      <c r="I136" s="57">
        <v>568</v>
      </c>
      <c r="J136" s="57">
        <v>1511</v>
      </c>
      <c r="K136" s="57">
        <v>3397</v>
      </c>
      <c r="L136" s="57">
        <v>1835</v>
      </c>
      <c r="M136" s="57">
        <v>715</v>
      </c>
      <c r="N136" s="57">
        <v>451</v>
      </c>
      <c r="O136" s="58">
        <v>2</v>
      </c>
    </row>
    <row r="137" spans="1:17" ht="20.25" customHeight="1" x14ac:dyDescent="0.15">
      <c r="A137" s="378"/>
      <c r="B137" s="9" t="s">
        <v>78</v>
      </c>
      <c r="C137" s="56">
        <f t="shared" si="15"/>
        <v>12388</v>
      </c>
      <c r="D137" s="63">
        <v>12</v>
      </c>
      <c r="E137" s="63">
        <v>18</v>
      </c>
      <c r="F137" s="63">
        <v>178</v>
      </c>
      <c r="G137" s="63">
        <v>417</v>
      </c>
      <c r="H137" s="63">
        <v>2065</v>
      </c>
      <c r="I137" s="63">
        <v>900</v>
      </c>
      <c r="J137" s="63">
        <v>1918</v>
      </c>
      <c r="K137" s="63">
        <v>3845</v>
      </c>
      <c r="L137" s="63">
        <v>1188</v>
      </c>
      <c r="M137" s="63">
        <v>1119</v>
      </c>
      <c r="N137" s="63">
        <v>664</v>
      </c>
      <c r="O137" s="64">
        <v>64</v>
      </c>
    </row>
    <row r="138" spans="1:17" ht="20.25" customHeight="1" x14ac:dyDescent="0.15">
      <c r="A138" s="378"/>
      <c r="B138" s="9" t="s">
        <v>80</v>
      </c>
      <c r="C138" s="56">
        <f t="shared" si="15"/>
        <v>974</v>
      </c>
      <c r="D138" s="63">
        <v>265</v>
      </c>
      <c r="E138" s="63">
        <v>293</v>
      </c>
      <c r="F138" s="63">
        <v>66</v>
      </c>
      <c r="G138" s="63">
        <v>13</v>
      </c>
      <c r="H138" s="63">
        <v>35</v>
      </c>
      <c r="I138" s="63">
        <v>40</v>
      </c>
      <c r="J138" s="63">
        <v>48</v>
      </c>
      <c r="K138" s="63">
        <v>63</v>
      </c>
      <c r="L138" s="63">
        <v>37</v>
      </c>
      <c r="M138" s="63">
        <v>44</v>
      </c>
      <c r="N138" s="63">
        <v>38</v>
      </c>
      <c r="O138" s="64">
        <v>32</v>
      </c>
    </row>
    <row r="139" spans="1:17" ht="20.25" customHeight="1" x14ac:dyDescent="0.15">
      <c r="A139" s="378"/>
      <c r="B139" s="9" t="s">
        <v>82</v>
      </c>
      <c r="C139" s="59">
        <f t="shared" si="15"/>
        <v>3412</v>
      </c>
      <c r="D139" s="83">
        <v>0</v>
      </c>
      <c r="E139" s="83">
        <v>0</v>
      </c>
      <c r="F139" s="83">
        <v>78</v>
      </c>
      <c r="G139" s="83">
        <v>112</v>
      </c>
      <c r="H139" s="83">
        <v>300</v>
      </c>
      <c r="I139" s="83">
        <v>74</v>
      </c>
      <c r="J139" s="83">
        <v>289</v>
      </c>
      <c r="K139" s="83">
        <v>1262</v>
      </c>
      <c r="L139" s="83">
        <v>361</v>
      </c>
      <c r="M139" s="83">
        <v>493</v>
      </c>
      <c r="N139" s="83">
        <v>363</v>
      </c>
      <c r="O139" s="84">
        <v>80</v>
      </c>
    </row>
    <row r="140" spans="1:17" ht="20.25" customHeight="1" x14ac:dyDescent="0.15">
      <c r="A140" s="378"/>
      <c r="B140" s="88" t="s">
        <v>88</v>
      </c>
      <c r="C140" s="59">
        <f t="shared" ref="C140:C144" si="27">SUM(D140:O140)</f>
        <v>5873</v>
      </c>
      <c r="D140" s="83">
        <v>0</v>
      </c>
      <c r="E140" s="83">
        <v>19</v>
      </c>
      <c r="F140" s="83">
        <v>157</v>
      </c>
      <c r="G140" s="83">
        <v>371</v>
      </c>
      <c r="H140" s="83">
        <v>1143</v>
      </c>
      <c r="I140" s="83">
        <v>694</v>
      </c>
      <c r="J140" s="83">
        <v>576</v>
      </c>
      <c r="K140" s="83">
        <v>648</v>
      </c>
      <c r="L140" s="83">
        <v>875</v>
      </c>
      <c r="M140" s="83">
        <v>627</v>
      </c>
      <c r="N140" s="83">
        <v>661</v>
      </c>
      <c r="O140" s="84">
        <v>102</v>
      </c>
      <c r="P140" s="122"/>
      <c r="Q140" s="120"/>
    </row>
    <row r="141" spans="1:17" ht="20.25" customHeight="1" x14ac:dyDescent="0.15">
      <c r="A141" s="378"/>
      <c r="B141" s="9" t="s">
        <v>90</v>
      </c>
      <c r="C141" s="59">
        <f t="shared" si="27"/>
        <v>6262</v>
      </c>
      <c r="D141" s="83">
        <v>95</v>
      </c>
      <c r="E141" s="83">
        <v>16</v>
      </c>
      <c r="F141" s="83">
        <v>459</v>
      </c>
      <c r="G141" s="83">
        <v>277</v>
      </c>
      <c r="H141" s="83">
        <v>1195</v>
      </c>
      <c r="I141" s="83">
        <v>301</v>
      </c>
      <c r="J141" s="83">
        <v>577</v>
      </c>
      <c r="K141" s="83">
        <v>1421</v>
      </c>
      <c r="L141" s="83">
        <v>1120</v>
      </c>
      <c r="M141" s="83">
        <v>565</v>
      </c>
      <c r="N141" s="83">
        <v>236</v>
      </c>
      <c r="O141" s="84">
        <v>0</v>
      </c>
    </row>
    <row r="142" spans="1:17" ht="20.25" customHeight="1" x14ac:dyDescent="0.15">
      <c r="A142" s="378"/>
      <c r="B142" s="88" t="s">
        <v>99</v>
      </c>
      <c r="C142" s="59">
        <f t="shared" si="27"/>
        <v>39781</v>
      </c>
      <c r="D142" s="166">
        <v>1017</v>
      </c>
      <c r="E142" s="166">
        <v>1139</v>
      </c>
      <c r="F142" s="166">
        <v>2263</v>
      </c>
      <c r="G142" s="166">
        <v>2267</v>
      </c>
      <c r="H142" s="166">
        <v>6694</v>
      </c>
      <c r="I142" s="166">
        <v>2942</v>
      </c>
      <c r="J142" s="166">
        <v>3859.5</v>
      </c>
      <c r="K142" s="166">
        <v>6513</v>
      </c>
      <c r="L142" s="166">
        <v>5310.5</v>
      </c>
      <c r="M142" s="166">
        <v>3723.5</v>
      </c>
      <c r="N142" s="166">
        <v>2639</v>
      </c>
      <c r="O142" s="167">
        <v>1413.5</v>
      </c>
    </row>
    <row r="143" spans="1:17" ht="20.25" customHeight="1" x14ac:dyDescent="0.15">
      <c r="A143" s="378"/>
      <c r="B143" s="88" t="s">
        <v>102</v>
      </c>
      <c r="C143" s="59">
        <f t="shared" si="27"/>
        <v>40068</v>
      </c>
      <c r="D143" s="175">
        <v>1295</v>
      </c>
      <c r="E143" s="175">
        <v>1582</v>
      </c>
      <c r="F143" s="175">
        <v>3180</v>
      </c>
      <c r="G143" s="175">
        <v>2945</v>
      </c>
      <c r="H143" s="175">
        <v>5461</v>
      </c>
      <c r="I143" s="175">
        <v>3258</v>
      </c>
      <c r="J143" s="175">
        <v>4152</v>
      </c>
      <c r="K143" s="175">
        <v>5463</v>
      </c>
      <c r="L143" s="175">
        <v>4109</v>
      </c>
      <c r="M143" s="175">
        <v>4205</v>
      </c>
      <c r="N143" s="175">
        <v>2744</v>
      </c>
      <c r="O143" s="176">
        <v>1674</v>
      </c>
    </row>
    <row r="144" spans="1:17" ht="20.25" customHeight="1" x14ac:dyDescent="0.15">
      <c r="A144" s="378"/>
      <c r="B144" s="88" t="s">
        <v>126</v>
      </c>
      <c r="C144" s="59">
        <f t="shared" si="27"/>
        <v>20853</v>
      </c>
      <c r="D144" s="175">
        <v>624</v>
      </c>
      <c r="E144" s="175">
        <v>659</v>
      </c>
      <c r="F144" s="175">
        <v>1351</v>
      </c>
      <c r="G144" s="175">
        <v>1537</v>
      </c>
      <c r="H144" s="175">
        <v>3646</v>
      </c>
      <c r="I144" s="175">
        <v>1718</v>
      </c>
      <c r="J144" s="175">
        <v>2067</v>
      </c>
      <c r="K144" s="175">
        <v>3344</v>
      </c>
      <c r="L144" s="175">
        <v>2140</v>
      </c>
      <c r="M144" s="175">
        <v>1841</v>
      </c>
      <c r="N144" s="175">
        <v>1152</v>
      </c>
      <c r="O144" s="176">
        <v>774</v>
      </c>
    </row>
    <row r="145" spans="1:16" s="228" customFormat="1" ht="20.25" customHeight="1" x14ac:dyDescent="0.15">
      <c r="A145" s="378"/>
      <c r="B145" s="88" t="s">
        <v>132</v>
      </c>
      <c r="C145" s="59">
        <f>SUM(D145:O145)</f>
        <v>21331</v>
      </c>
      <c r="D145" s="175">
        <v>603</v>
      </c>
      <c r="E145" s="175">
        <v>661</v>
      </c>
      <c r="F145" s="175">
        <v>1366</v>
      </c>
      <c r="G145" s="175">
        <v>2070</v>
      </c>
      <c r="H145" s="175">
        <v>2889</v>
      </c>
      <c r="I145" s="175">
        <v>1576</v>
      </c>
      <c r="J145" s="175">
        <v>1936</v>
      </c>
      <c r="K145" s="175">
        <v>3604</v>
      </c>
      <c r="L145" s="175">
        <v>2376</v>
      </c>
      <c r="M145" s="175">
        <v>1991</v>
      </c>
      <c r="N145" s="175">
        <v>1667</v>
      </c>
      <c r="O145" s="176">
        <v>592</v>
      </c>
      <c r="P145" s="232"/>
    </row>
    <row r="146" spans="1:16" s="228" customFormat="1" ht="20.25" customHeight="1" x14ac:dyDescent="0.15">
      <c r="A146" s="378"/>
      <c r="B146" s="88" t="s">
        <v>152</v>
      </c>
      <c r="C146" s="59">
        <f>SUM(D146:O146)</f>
        <v>46045</v>
      </c>
      <c r="D146" s="175">
        <v>1144</v>
      </c>
      <c r="E146" s="175">
        <v>1387</v>
      </c>
      <c r="F146" s="175">
        <v>2676</v>
      </c>
      <c r="G146" s="175">
        <v>4914</v>
      </c>
      <c r="H146" s="175">
        <v>8814</v>
      </c>
      <c r="I146" s="175">
        <v>3333</v>
      </c>
      <c r="J146" s="175">
        <v>3878</v>
      </c>
      <c r="K146" s="175">
        <v>7504</v>
      </c>
      <c r="L146" s="175">
        <v>5117</v>
      </c>
      <c r="M146" s="175">
        <v>2565</v>
      </c>
      <c r="N146" s="175">
        <v>2945</v>
      </c>
      <c r="O146" s="176">
        <v>1768</v>
      </c>
      <c r="P146" s="232"/>
    </row>
    <row r="147" spans="1:16" s="228" customFormat="1" ht="20.25" customHeight="1" x14ac:dyDescent="0.15">
      <c r="A147" s="378"/>
      <c r="B147" s="88" t="s">
        <v>166</v>
      </c>
      <c r="C147" s="59">
        <f>SUM(D147:O147)</f>
        <v>14350</v>
      </c>
      <c r="D147" s="175">
        <v>737</v>
      </c>
      <c r="E147" s="175">
        <v>895</v>
      </c>
      <c r="F147" s="175">
        <v>1505</v>
      </c>
      <c r="G147" s="175">
        <v>289</v>
      </c>
      <c r="H147" s="175">
        <v>161</v>
      </c>
      <c r="I147" s="175">
        <v>1020</v>
      </c>
      <c r="J147" s="175">
        <v>1202</v>
      </c>
      <c r="K147" s="175">
        <v>2436</v>
      </c>
      <c r="L147" s="175">
        <v>2172</v>
      </c>
      <c r="M147" s="175">
        <v>1665</v>
      </c>
      <c r="N147" s="175">
        <v>1569</v>
      </c>
      <c r="O147" s="338">
        <v>699</v>
      </c>
      <c r="P147" s="232"/>
    </row>
    <row r="148" spans="1:16" ht="20.25" customHeight="1" thickBot="1" x14ac:dyDescent="0.2">
      <c r="A148" s="378"/>
      <c r="B148" s="131" t="s">
        <v>20</v>
      </c>
      <c r="C148" s="158">
        <f>C147/C146</f>
        <v>0.31165164512976434</v>
      </c>
      <c r="D148" s="158">
        <f t="shared" ref="D148:O148" si="28">D147/D146</f>
        <v>0.64423076923076927</v>
      </c>
      <c r="E148" s="158">
        <f t="shared" si="28"/>
        <v>0.64527757750540737</v>
      </c>
      <c r="F148" s="158">
        <f t="shared" si="28"/>
        <v>0.56240657698056806</v>
      </c>
      <c r="G148" s="158">
        <f t="shared" si="28"/>
        <v>5.8811558811558813E-2</v>
      </c>
      <c r="H148" s="158">
        <f t="shared" si="28"/>
        <v>1.8266394372589062E-2</v>
      </c>
      <c r="I148" s="158">
        <f t="shared" si="28"/>
        <v>0.30603060306030605</v>
      </c>
      <c r="J148" s="158">
        <f t="shared" si="28"/>
        <v>0.30995358432181536</v>
      </c>
      <c r="K148" s="158">
        <f t="shared" si="28"/>
        <v>0.32462686567164178</v>
      </c>
      <c r="L148" s="158">
        <f t="shared" si="28"/>
        <v>0.42446746140316594</v>
      </c>
      <c r="M148" s="158">
        <f t="shared" si="28"/>
        <v>0.64912280701754388</v>
      </c>
      <c r="N148" s="158">
        <f t="shared" si="28"/>
        <v>0.53276740237691</v>
      </c>
      <c r="O148" s="158">
        <f t="shared" si="28"/>
        <v>0.39536199095022623</v>
      </c>
      <c r="P148" s="122"/>
    </row>
    <row r="149" spans="1:16" ht="20.25" customHeight="1" x14ac:dyDescent="0.15">
      <c r="A149" s="377" t="s">
        <v>28</v>
      </c>
      <c r="B149" s="23" t="s">
        <v>17</v>
      </c>
      <c r="C149" s="60">
        <f t="shared" si="15"/>
        <v>14172</v>
      </c>
      <c r="D149" s="61">
        <v>682</v>
      </c>
      <c r="E149" s="61">
        <v>746</v>
      </c>
      <c r="F149" s="61">
        <v>916</v>
      </c>
      <c r="G149" s="61">
        <v>1566</v>
      </c>
      <c r="H149" s="61">
        <v>1788</v>
      </c>
      <c r="I149" s="61">
        <v>1583</v>
      </c>
      <c r="J149" s="61">
        <v>1180</v>
      </c>
      <c r="K149" s="61">
        <v>1349</v>
      </c>
      <c r="L149" s="61">
        <v>1192</v>
      </c>
      <c r="M149" s="61">
        <v>1353</v>
      </c>
      <c r="N149" s="61">
        <v>1147</v>
      </c>
      <c r="O149" s="62">
        <v>670</v>
      </c>
    </row>
    <row r="150" spans="1:16" ht="20.25" customHeight="1" x14ac:dyDescent="0.15">
      <c r="A150" s="378"/>
      <c r="B150" s="9" t="s">
        <v>18</v>
      </c>
      <c r="C150" s="56">
        <f t="shared" si="15"/>
        <v>15428</v>
      </c>
      <c r="D150" s="57">
        <v>975</v>
      </c>
      <c r="E150" s="57">
        <v>863</v>
      </c>
      <c r="F150" s="57">
        <v>1347</v>
      </c>
      <c r="G150" s="57">
        <v>1516</v>
      </c>
      <c r="H150" s="57">
        <v>1641</v>
      </c>
      <c r="I150" s="57">
        <v>1435</v>
      </c>
      <c r="J150" s="57">
        <v>1556</v>
      </c>
      <c r="K150" s="57">
        <v>1314</v>
      </c>
      <c r="L150" s="57">
        <v>1049</v>
      </c>
      <c r="M150" s="57">
        <v>1442</v>
      </c>
      <c r="N150" s="57">
        <v>1448</v>
      </c>
      <c r="O150" s="58">
        <v>842</v>
      </c>
    </row>
    <row r="151" spans="1:16" ht="20.25" customHeight="1" x14ac:dyDescent="0.15">
      <c r="A151" s="378"/>
      <c r="B151" s="10" t="s">
        <v>19</v>
      </c>
      <c r="C151" s="56">
        <f t="shared" si="15"/>
        <v>16134</v>
      </c>
      <c r="D151" s="57">
        <v>1035</v>
      </c>
      <c r="E151" s="57">
        <v>962</v>
      </c>
      <c r="F151" s="57">
        <v>983</v>
      </c>
      <c r="G151" s="57">
        <v>1742</v>
      </c>
      <c r="H151" s="57">
        <v>1805</v>
      </c>
      <c r="I151" s="57">
        <v>1655</v>
      </c>
      <c r="J151" s="57">
        <v>1566</v>
      </c>
      <c r="K151" s="57">
        <v>1354</v>
      </c>
      <c r="L151" s="57">
        <v>1500</v>
      </c>
      <c r="M151" s="57">
        <v>1450</v>
      </c>
      <c r="N151" s="57">
        <v>1287</v>
      </c>
      <c r="O151" s="58">
        <v>795</v>
      </c>
    </row>
    <row r="152" spans="1:16" ht="20.25" customHeight="1" x14ac:dyDescent="0.15">
      <c r="A152" s="378"/>
      <c r="B152" s="10" t="s">
        <v>67</v>
      </c>
      <c r="C152" s="56">
        <f t="shared" si="15"/>
        <v>18460</v>
      </c>
      <c r="D152" s="57">
        <v>874</v>
      </c>
      <c r="E152" s="57">
        <v>1004</v>
      </c>
      <c r="F152" s="57">
        <v>1476</v>
      </c>
      <c r="G152" s="57">
        <v>1449</v>
      </c>
      <c r="H152" s="57">
        <v>2191</v>
      </c>
      <c r="I152" s="57">
        <v>2041</v>
      </c>
      <c r="J152" s="57">
        <v>1768</v>
      </c>
      <c r="K152" s="57">
        <v>1758</v>
      </c>
      <c r="L152" s="57">
        <v>1772</v>
      </c>
      <c r="M152" s="57">
        <v>1768</v>
      </c>
      <c r="N152" s="57">
        <v>1325</v>
      </c>
      <c r="O152" s="58">
        <v>1034</v>
      </c>
    </row>
    <row r="153" spans="1:16" ht="20.25" customHeight="1" thickBot="1" x14ac:dyDescent="0.2">
      <c r="A153" s="379"/>
      <c r="B153" s="26" t="s">
        <v>71</v>
      </c>
      <c r="C153" s="65">
        <f t="shared" si="15"/>
        <v>3060</v>
      </c>
      <c r="D153" s="67">
        <v>857</v>
      </c>
      <c r="E153" s="67">
        <v>992</v>
      </c>
      <c r="F153" s="67">
        <v>1211</v>
      </c>
      <c r="G153" s="374" t="s">
        <v>73</v>
      </c>
      <c r="H153" s="375"/>
      <c r="I153" s="375"/>
      <c r="J153" s="375"/>
      <c r="K153" s="375"/>
      <c r="L153" s="375"/>
      <c r="M153" s="375"/>
      <c r="N153" s="375"/>
      <c r="O153" s="376"/>
    </row>
    <row r="154" spans="1:16" ht="20.25" customHeight="1" x14ac:dyDescent="0.15">
      <c r="A154" s="378" t="s">
        <v>29</v>
      </c>
      <c r="B154" s="22" t="s">
        <v>17</v>
      </c>
      <c r="C154" s="53">
        <f t="shared" si="15"/>
        <v>197650</v>
      </c>
      <c r="D154" s="54">
        <v>9795</v>
      </c>
      <c r="E154" s="54">
        <v>8721</v>
      </c>
      <c r="F154" s="54">
        <v>13190</v>
      </c>
      <c r="G154" s="54">
        <v>16894</v>
      </c>
      <c r="H154" s="54">
        <v>26346</v>
      </c>
      <c r="I154" s="54">
        <v>14683</v>
      </c>
      <c r="J154" s="54">
        <v>24646</v>
      </c>
      <c r="K154" s="54">
        <v>31560</v>
      </c>
      <c r="L154" s="54">
        <v>15404</v>
      </c>
      <c r="M154" s="54">
        <v>15361</v>
      </c>
      <c r="N154" s="54">
        <v>14055</v>
      </c>
      <c r="O154" s="55">
        <v>6995</v>
      </c>
    </row>
    <row r="155" spans="1:16" ht="20.25" customHeight="1" x14ac:dyDescent="0.15">
      <c r="A155" s="378"/>
      <c r="B155" s="9" t="s">
        <v>18</v>
      </c>
      <c r="C155" s="56">
        <f t="shared" si="15"/>
        <v>184180</v>
      </c>
      <c r="D155" s="57">
        <v>8823</v>
      </c>
      <c r="E155" s="57">
        <v>7493</v>
      </c>
      <c r="F155" s="57">
        <v>13679</v>
      </c>
      <c r="G155" s="57">
        <v>13985</v>
      </c>
      <c r="H155" s="57">
        <v>25906</v>
      </c>
      <c r="I155" s="57">
        <v>13045</v>
      </c>
      <c r="J155" s="57">
        <v>21879</v>
      </c>
      <c r="K155" s="57">
        <v>29128</v>
      </c>
      <c r="L155" s="57">
        <v>15617</v>
      </c>
      <c r="M155" s="57">
        <v>14720</v>
      </c>
      <c r="N155" s="57">
        <v>12694</v>
      </c>
      <c r="O155" s="58">
        <v>7211</v>
      </c>
    </row>
    <row r="156" spans="1:16" ht="20.25" customHeight="1" x14ac:dyDescent="0.15">
      <c r="A156" s="378"/>
      <c r="B156" s="10" t="s">
        <v>19</v>
      </c>
      <c r="C156" s="56">
        <f t="shared" si="15"/>
        <v>175187</v>
      </c>
      <c r="D156" s="57">
        <v>10350</v>
      </c>
      <c r="E156" s="57">
        <v>9144</v>
      </c>
      <c r="F156" s="57">
        <v>11355</v>
      </c>
      <c r="G156" s="57">
        <v>15062</v>
      </c>
      <c r="H156" s="57">
        <v>22819</v>
      </c>
      <c r="I156" s="57">
        <v>12579</v>
      </c>
      <c r="J156" s="57">
        <v>15799</v>
      </c>
      <c r="K156" s="57">
        <v>30331</v>
      </c>
      <c r="L156" s="57">
        <v>15323</v>
      </c>
      <c r="M156" s="57">
        <v>12354</v>
      </c>
      <c r="N156" s="57">
        <v>12170</v>
      </c>
      <c r="O156" s="58">
        <v>7901</v>
      </c>
    </row>
    <row r="157" spans="1:16" ht="20.25" customHeight="1" x14ac:dyDescent="0.15">
      <c r="A157" s="378"/>
      <c r="B157" s="10" t="s">
        <v>67</v>
      </c>
      <c r="C157" s="56">
        <f t="shared" si="15"/>
        <v>171422</v>
      </c>
      <c r="D157" s="57">
        <v>8599</v>
      </c>
      <c r="E157" s="57">
        <v>6896</v>
      </c>
      <c r="F157" s="57">
        <v>13485</v>
      </c>
      <c r="G157" s="57">
        <v>12112</v>
      </c>
      <c r="H157" s="57">
        <v>21463</v>
      </c>
      <c r="I157" s="57">
        <v>10523</v>
      </c>
      <c r="J157" s="57">
        <v>18184</v>
      </c>
      <c r="K157" s="57">
        <v>32624</v>
      </c>
      <c r="L157" s="57">
        <v>13567</v>
      </c>
      <c r="M157" s="57">
        <v>11999</v>
      </c>
      <c r="N157" s="57">
        <v>13687</v>
      </c>
      <c r="O157" s="58">
        <v>8283</v>
      </c>
    </row>
    <row r="158" spans="1:16" ht="20.25" customHeight="1" x14ac:dyDescent="0.15">
      <c r="A158" s="378"/>
      <c r="B158" s="9" t="s">
        <v>71</v>
      </c>
      <c r="C158" s="56">
        <f t="shared" si="15"/>
        <v>180313</v>
      </c>
      <c r="D158" s="57">
        <v>8275</v>
      </c>
      <c r="E158" s="57">
        <v>6891</v>
      </c>
      <c r="F158" s="57">
        <v>13346</v>
      </c>
      <c r="G158" s="57">
        <v>11938</v>
      </c>
      <c r="H158" s="57">
        <v>21928</v>
      </c>
      <c r="I158" s="57">
        <v>9510</v>
      </c>
      <c r="J158" s="57">
        <v>17991</v>
      </c>
      <c r="K158" s="57">
        <v>35302</v>
      </c>
      <c r="L158" s="57">
        <v>23339</v>
      </c>
      <c r="M158" s="57">
        <v>13227</v>
      </c>
      <c r="N158" s="57">
        <v>11431</v>
      </c>
      <c r="O158" s="58">
        <v>7135</v>
      </c>
    </row>
    <row r="159" spans="1:16" ht="20.25" customHeight="1" x14ac:dyDescent="0.15">
      <c r="A159" s="378"/>
      <c r="B159" s="9" t="s">
        <v>78</v>
      </c>
      <c r="C159" s="56">
        <f t="shared" si="15"/>
        <v>184694</v>
      </c>
      <c r="D159" s="63">
        <v>8848</v>
      </c>
      <c r="E159" s="63">
        <v>6011</v>
      </c>
      <c r="F159" s="63">
        <v>11767</v>
      </c>
      <c r="G159" s="63">
        <v>10265</v>
      </c>
      <c r="H159" s="63">
        <v>22022</v>
      </c>
      <c r="I159" s="63">
        <v>10515</v>
      </c>
      <c r="J159" s="63">
        <v>20258</v>
      </c>
      <c r="K159" s="63">
        <v>34221</v>
      </c>
      <c r="L159" s="63">
        <v>16561</v>
      </c>
      <c r="M159" s="63">
        <v>19815</v>
      </c>
      <c r="N159" s="63">
        <v>15436</v>
      </c>
      <c r="O159" s="64">
        <v>8975</v>
      </c>
    </row>
    <row r="160" spans="1:16" ht="20.25" customHeight="1" x14ac:dyDescent="0.15">
      <c r="A160" s="378"/>
      <c r="B160" s="9" t="s">
        <v>80</v>
      </c>
      <c r="C160" s="56">
        <f t="shared" si="15"/>
        <v>19004</v>
      </c>
      <c r="D160" s="63">
        <v>8764</v>
      </c>
      <c r="E160" s="63">
        <v>7682</v>
      </c>
      <c r="F160" s="63">
        <v>2558</v>
      </c>
      <c r="G160" s="63"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4">
        <v>0</v>
      </c>
    </row>
    <row r="161" spans="1:17" ht="20.25" customHeight="1" x14ac:dyDescent="0.15">
      <c r="A161" s="378"/>
      <c r="B161" s="9" t="s">
        <v>82</v>
      </c>
      <c r="C161" s="56">
        <f t="shared" si="15"/>
        <v>31321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83">
        <v>18247</v>
      </c>
      <c r="O161" s="84">
        <v>13074</v>
      </c>
    </row>
    <row r="162" spans="1:17" ht="20.25" customHeight="1" x14ac:dyDescent="0.15">
      <c r="A162" s="378"/>
      <c r="B162" s="88" t="s">
        <v>88</v>
      </c>
      <c r="C162" s="59">
        <f t="shared" si="15"/>
        <v>241208</v>
      </c>
      <c r="D162" s="83">
        <v>12048</v>
      </c>
      <c r="E162" s="83">
        <v>6092</v>
      </c>
      <c r="F162" s="83">
        <v>19539</v>
      </c>
      <c r="G162" s="83">
        <v>27784</v>
      </c>
      <c r="H162" s="83">
        <v>35809</v>
      </c>
      <c r="I162" s="83">
        <v>19188</v>
      </c>
      <c r="J162" s="83">
        <v>20642</v>
      </c>
      <c r="K162" s="83">
        <v>40271</v>
      </c>
      <c r="L162" s="83">
        <v>17987</v>
      </c>
      <c r="M162" s="83">
        <v>15623</v>
      </c>
      <c r="N162" s="83">
        <v>15765</v>
      </c>
      <c r="O162" s="84">
        <v>10460</v>
      </c>
      <c r="P162" s="122"/>
      <c r="Q162" s="120"/>
    </row>
    <row r="163" spans="1:17" ht="20.25" customHeight="1" x14ac:dyDescent="0.15">
      <c r="A163" s="378"/>
      <c r="B163" s="88" t="s">
        <v>90</v>
      </c>
      <c r="C163" s="59">
        <f t="shared" ref="C163:C169" si="29">SUM(D163:O163)</f>
        <v>175435</v>
      </c>
      <c r="D163" s="83">
        <v>11088</v>
      </c>
      <c r="E163" s="83">
        <v>5496</v>
      </c>
      <c r="F163" s="83">
        <v>20042</v>
      </c>
      <c r="G163" s="83">
        <v>13363</v>
      </c>
      <c r="H163" s="83">
        <v>24048</v>
      </c>
      <c r="I163" s="83">
        <v>12736</v>
      </c>
      <c r="J163" s="83">
        <v>15187</v>
      </c>
      <c r="K163" s="83">
        <v>29113</v>
      </c>
      <c r="L163" s="83">
        <v>13316</v>
      </c>
      <c r="M163" s="83">
        <v>10754</v>
      </c>
      <c r="N163" s="83">
        <v>13288</v>
      </c>
      <c r="O163" s="84">
        <v>7004</v>
      </c>
    </row>
    <row r="164" spans="1:17" ht="20.25" customHeight="1" x14ac:dyDescent="0.15">
      <c r="A164" s="378"/>
      <c r="B164" s="88" t="s">
        <v>99</v>
      </c>
      <c r="C164" s="59">
        <f t="shared" si="29"/>
        <v>176462</v>
      </c>
      <c r="D164" s="83">
        <v>8823</v>
      </c>
      <c r="E164" s="83">
        <v>7809</v>
      </c>
      <c r="F164" s="83">
        <v>14703</v>
      </c>
      <c r="G164" s="83">
        <v>11939</v>
      </c>
      <c r="H164" s="83">
        <v>23503</v>
      </c>
      <c r="I164" s="83">
        <v>11053</v>
      </c>
      <c r="J164" s="83">
        <v>15624</v>
      </c>
      <c r="K164" s="83">
        <v>28068</v>
      </c>
      <c r="L164" s="83">
        <v>17656</v>
      </c>
      <c r="M164" s="83">
        <v>13786</v>
      </c>
      <c r="N164" s="83">
        <v>14792</v>
      </c>
      <c r="O164" s="84">
        <v>8706</v>
      </c>
    </row>
    <row r="165" spans="1:17" ht="20.25" customHeight="1" x14ac:dyDescent="0.15">
      <c r="A165" s="378"/>
      <c r="B165" s="88" t="s">
        <v>102</v>
      </c>
      <c r="C165" s="59">
        <f t="shared" si="29"/>
        <v>169465</v>
      </c>
      <c r="D165" s="83">
        <v>9460</v>
      </c>
      <c r="E165" s="83">
        <v>7883</v>
      </c>
      <c r="F165" s="83">
        <v>17344</v>
      </c>
      <c r="G165" s="83">
        <v>12795</v>
      </c>
      <c r="H165" s="83">
        <v>18191</v>
      </c>
      <c r="I165" s="83">
        <v>9467</v>
      </c>
      <c r="J165" s="83">
        <v>14321</v>
      </c>
      <c r="K165" s="83">
        <v>24342</v>
      </c>
      <c r="L165" s="83">
        <v>12768</v>
      </c>
      <c r="M165" s="83">
        <v>14293</v>
      </c>
      <c r="N165" s="83">
        <v>17384</v>
      </c>
      <c r="O165" s="84">
        <v>11217</v>
      </c>
    </row>
    <row r="166" spans="1:17" ht="20.25" customHeight="1" x14ac:dyDescent="0.15">
      <c r="A166" s="378"/>
      <c r="B166" s="88" t="s">
        <v>126</v>
      </c>
      <c r="C166" s="59">
        <f t="shared" si="29"/>
        <v>179546</v>
      </c>
      <c r="D166" s="63">
        <v>10959</v>
      </c>
      <c r="E166" s="63">
        <v>9095</v>
      </c>
      <c r="F166" s="63">
        <v>15171</v>
      </c>
      <c r="G166" s="63">
        <v>11210</v>
      </c>
      <c r="H166" s="63">
        <v>18926</v>
      </c>
      <c r="I166" s="63">
        <v>9553</v>
      </c>
      <c r="J166" s="63">
        <v>18817</v>
      </c>
      <c r="K166" s="63">
        <v>33687</v>
      </c>
      <c r="L166" s="63">
        <v>17298</v>
      </c>
      <c r="M166" s="63">
        <v>14220</v>
      </c>
      <c r="N166" s="63">
        <v>11489</v>
      </c>
      <c r="O166" s="64">
        <v>9121</v>
      </c>
    </row>
    <row r="167" spans="1:17" s="228" customFormat="1" ht="20.25" customHeight="1" x14ac:dyDescent="0.15">
      <c r="A167" s="378"/>
      <c r="B167" s="88" t="s">
        <v>132</v>
      </c>
      <c r="C167" s="59">
        <f t="shared" si="29"/>
        <v>187150</v>
      </c>
      <c r="D167" s="268">
        <v>9323</v>
      </c>
      <c r="E167" s="268">
        <v>7312</v>
      </c>
      <c r="F167" s="268">
        <v>14395</v>
      </c>
      <c r="G167" s="268">
        <v>12596</v>
      </c>
      <c r="H167" s="268">
        <v>17462</v>
      </c>
      <c r="I167" s="268">
        <v>11617</v>
      </c>
      <c r="J167" s="268">
        <v>16895</v>
      </c>
      <c r="K167" s="268">
        <v>32126</v>
      </c>
      <c r="L167" s="268">
        <v>22401</v>
      </c>
      <c r="M167" s="268">
        <v>18315</v>
      </c>
      <c r="N167" s="268">
        <v>13016</v>
      </c>
      <c r="O167" s="269">
        <v>11692</v>
      </c>
      <c r="P167" s="232"/>
    </row>
    <row r="168" spans="1:17" s="228" customFormat="1" ht="20.25" customHeight="1" x14ac:dyDescent="0.15">
      <c r="A168" s="378"/>
      <c r="B168" s="88" t="s">
        <v>152</v>
      </c>
      <c r="C168" s="59">
        <f t="shared" si="29"/>
        <v>229633</v>
      </c>
      <c r="D168" s="273">
        <v>10662</v>
      </c>
      <c r="E168" s="273">
        <v>8950</v>
      </c>
      <c r="F168" s="273">
        <v>14288</v>
      </c>
      <c r="G168" s="273">
        <v>29855</v>
      </c>
      <c r="H168" s="273">
        <v>40859</v>
      </c>
      <c r="I168" s="273">
        <v>28846</v>
      </c>
      <c r="J168" s="273">
        <v>14441</v>
      </c>
      <c r="K168" s="273">
        <v>29826</v>
      </c>
      <c r="L168" s="273">
        <v>15665</v>
      </c>
      <c r="M168" s="273">
        <v>11517</v>
      </c>
      <c r="N168" s="273">
        <v>13098</v>
      </c>
      <c r="O168" s="274">
        <v>11626</v>
      </c>
      <c r="P168" s="232"/>
    </row>
    <row r="169" spans="1:17" s="228" customFormat="1" ht="20.25" customHeight="1" x14ac:dyDescent="0.15">
      <c r="A169" s="378"/>
      <c r="B169" s="88" t="s">
        <v>166</v>
      </c>
      <c r="C169" s="59">
        <f t="shared" si="29"/>
        <v>69999</v>
      </c>
      <c r="D169" s="273">
        <v>9247</v>
      </c>
      <c r="E169" s="273">
        <v>9267</v>
      </c>
      <c r="F169" s="273">
        <v>411</v>
      </c>
      <c r="G169" s="273">
        <v>0</v>
      </c>
      <c r="H169" s="273">
        <v>0</v>
      </c>
      <c r="I169" s="273">
        <v>3807</v>
      </c>
      <c r="J169" s="273">
        <v>6196</v>
      </c>
      <c r="K169" s="273">
        <v>9710</v>
      </c>
      <c r="L169" s="273">
        <v>8945</v>
      </c>
      <c r="M169" s="273">
        <v>7607</v>
      </c>
      <c r="N169" s="273">
        <v>9978</v>
      </c>
      <c r="O169" s="339">
        <v>4831</v>
      </c>
      <c r="P169" s="232"/>
    </row>
    <row r="170" spans="1:17" ht="20.25" customHeight="1" thickBot="1" x14ac:dyDescent="0.2">
      <c r="A170" s="378"/>
      <c r="B170" s="131" t="s">
        <v>20</v>
      </c>
      <c r="C170" s="158">
        <f>C169/C168</f>
        <v>0.30482988072271844</v>
      </c>
      <c r="D170" s="158">
        <f t="shared" ref="D170:O170" si="30">D169/D168</f>
        <v>0.86728568748827617</v>
      </c>
      <c r="E170" s="158">
        <f t="shared" si="30"/>
        <v>1.0354189944134078</v>
      </c>
      <c r="F170" s="158">
        <f t="shared" si="30"/>
        <v>2.8765397536394177E-2</v>
      </c>
      <c r="G170" s="158">
        <f t="shared" si="30"/>
        <v>0</v>
      </c>
      <c r="H170" s="158">
        <f t="shared" si="30"/>
        <v>0</v>
      </c>
      <c r="I170" s="158">
        <f t="shared" si="30"/>
        <v>0.131976703875754</v>
      </c>
      <c r="J170" s="158">
        <f t="shared" si="30"/>
        <v>0.42905615954573784</v>
      </c>
      <c r="K170" s="158">
        <f t="shared" si="30"/>
        <v>0.32555488499966473</v>
      </c>
      <c r="L170" s="158">
        <f t="shared" si="30"/>
        <v>0.5710181934248324</v>
      </c>
      <c r="M170" s="158">
        <f t="shared" si="30"/>
        <v>0.66050186680559175</v>
      </c>
      <c r="N170" s="158">
        <f t="shared" si="30"/>
        <v>0.76179569399908387</v>
      </c>
      <c r="O170" s="158">
        <f t="shared" si="30"/>
        <v>0.41553414760020646</v>
      </c>
      <c r="P170" s="122"/>
    </row>
    <row r="171" spans="1:17" ht="20.25" customHeight="1" x14ac:dyDescent="0.15">
      <c r="A171" s="397" t="s">
        <v>155</v>
      </c>
      <c r="B171" s="23" t="s">
        <v>17</v>
      </c>
      <c r="C171" s="60">
        <f t="shared" si="15"/>
        <v>117955</v>
      </c>
      <c r="D171" s="61">
        <v>6957</v>
      </c>
      <c r="E171" s="61">
        <v>7711</v>
      </c>
      <c r="F171" s="61">
        <v>9598</v>
      </c>
      <c r="G171" s="61">
        <v>9701</v>
      </c>
      <c r="H171" s="61">
        <v>11722</v>
      </c>
      <c r="I171" s="61">
        <v>9835</v>
      </c>
      <c r="J171" s="61">
        <v>11178</v>
      </c>
      <c r="K171" s="61">
        <v>12437</v>
      </c>
      <c r="L171" s="61">
        <v>9481</v>
      </c>
      <c r="M171" s="61">
        <v>11350</v>
      </c>
      <c r="N171" s="61">
        <v>9088</v>
      </c>
      <c r="O171" s="62">
        <v>8897</v>
      </c>
    </row>
    <row r="172" spans="1:17" ht="20.25" customHeight="1" x14ac:dyDescent="0.15">
      <c r="A172" s="398"/>
      <c r="B172" s="9" t="s">
        <v>18</v>
      </c>
      <c r="C172" s="56">
        <f t="shared" si="15"/>
        <v>104253</v>
      </c>
      <c r="D172" s="57">
        <v>5894</v>
      </c>
      <c r="E172" s="57">
        <v>6695</v>
      </c>
      <c r="F172" s="57">
        <v>9024</v>
      </c>
      <c r="G172" s="57">
        <v>8988</v>
      </c>
      <c r="H172" s="57">
        <v>10022</v>
      </c>
      <c r="I172" s="57">
        <v>8720</v>
      </c>
      <c r="J172" s="57">
        <v>10187</v>
      </c>
      <c r="K172" s="57">
        <v>10941</v>
      </c>
      <c r="L172" s="57">
        <v>9122</v>
      </c>
      <c r="M172" s="57">
        <v>8430</v>
      </c>
      <c r="N172" s="57">
        <v>8442</v>
      </c>
      <c r="O172" s="58">
        <v>7788</v>
      </c>
    </row>
    <row r="173" spans="1:17" ht="20.25" customHeight="1" x14ac:dyDescent="0.15">
      <c r="A173" s="398"/>
      <c r="B173" s="10" t="s">
        <v>19</v>
      </c>
      <c r="C173" s="56">
        <f t="shared" ref="C173:C212" si="31">SUM(D173:O173)</f>
        <v>119299</v>
      </c>
      <c r="D173" s="57">
        <v>6811</v>
      </c>
      <c r="E173" s="57">
        <v>7302</v>
      </c>
      <c r="F173" s="57">
        <v>8065</v>
      </c>
      <c r="G173" s="57">
        <v>8379</v>
      </c>
      <c r="H173" s="57">
        <v>10421</v>
      </c>
      <c r="I173" s="57">
        <v>9649</v>
      </c>
      <c r="J173" s="57">
        <v>12091</v>
      </c>
      <c r="K173" s="57">
        <v>12560</v>
      </c>
      <c r="L173" s="57">
        <v>10527</v>
      </c>
      <c r="M173" s="57">
        <v>12800</v>
      </c>
      <c r="N173" s="57">
        <v>10798</v>
      </c>
      <c r="O173" s="58">
        <v>9896</v>
      </c>
    </row>
    <row r="174" spans="1:17" ht="20.25" customHeight="1" x14ac:dyDescent="0.15">
      <c r="A174" s="398"/>
      <c r="B174" s="10" t="s">
        <v>67</v>
      </c>
      <c r="C174" s="56">
        <f t="shared" si="15"/>
        <v>130418</v>
      </c>
      <c r="D174" s="57">
        <v>7144</v>
      </c>
      <c r="E174" s="57">
        <v>8321</v>
      </c>
      <c r="F174" s="57">
        <v>3172</v>
      </c>
      <c r="G174" s="57">
        <v>10953</v>
      </c>
      <c r="H174" s="57">
        <v>14625</v>
      </c>
      <c r="I174" s="57">
        <v>16087</v>
      </c>
      <c r="J174" s="57">
        <v>13131</v>
      </c>
      <c r="K174" s="57">
        <v>13007</v>
      </c>
      <c r="L174" s="57">
        <v>9483</v>
      </c>
      <c r="M174" s="57">
        <v>12801</v>
      </c>
      <c r="N174" s="57">
        <v>11554</v>
      </c>
      <c r="O174" s="58">
        <v>10140</v>
      </c>
    </row>
    <row r="175" spans="1:17" ht="20.25" customHeight="1" x14ac:dyDescent="0.15">
      <c r="A175" s="398"/>
      <c r="B175" s="9" t="s">
        <v>71</v>
      </c>
      <c r="C175" s="56">
        <f t="shared" si="15"/>
        <v>139573</v>
      </c>
      <c r="D175" s="57">
        <v>7909</v>
      </c>
      <c r="E175" s="57">
        <v>8849</v>
      </c>
      <c r="F175" s="57">
        <v>9868</v>
      </c>
      <c r="G175" s="57">
        <v>10260</v>
      </c>
      <c r="H175" s="57">
        <v>11509</v>
      </c>
      <c r="I175" s="57">
        <v>11741</v>
      </c>
      <c r="J175" s="57">
        <v>12530</v>
      </c>
      <c r="K175" s="57">
        <v>14514</v>
      </c>
      <c r="L175" s="57">
        <v>15240</v>
      </c>
      <c r="M175" s="57">
        <v>18093</v>
      </c>
      <c r="N175" s="57">
        <v>9478</v>
      </c>
      <c r="O175" s="58">
        <v>9582</v>
      </c>
    </row>
    <row r="176" spans="1:17" ht="20.25" customHeight="1" x14ac:dyDescent="0.15">
      <c r="A176" s="398"/>
      <c r="B176" s="9" t="s">
        <v>78</v>
      </c>
      <c r="C176" s="56">
        <f t="shared" si="15"/>
        <v>138288</v>
      </c>
      <c r="D176" s="63">
        <v>9097</v>
      </c>
      <c r="E176" s="63">
        <v>9909</v>
      </c>
      <c r="F176" s="63">
        <v>12226</v>
      </c>
      <c r="G176" s="63">
        <v>12100</v>
      </c>
      <c r="H176" s="63">
        <v>12820</v>
      </c>
      <c r="I176" s="63">
        <v>12528</v>
      </c>
      <c r="J176" s="63">
        <v>11880</v>
      </c>
      <c r="K176" s="63">
        <v>16620</v>
      </c>
      <c r="L176" s="63">
        <v>9892</v>
      </c>
      <c r="M176" s="63">
        <v>12452</v>
      </c>
      <c r="N176" s="63">
        <v>9492</v>
      </c>
      <c r="O176" s="64">
        <v>9272</v>
      </c>
    </row>
    <row r="177" spans="1:17" ht="20.25" customHeight="1" x14ac:dyDescent="0.15">
      <c r="A177" s="398"/>
      <c r="B177" s="9" t="s">
        <v>80</v>
      </c>
      <c r="C177" s="56">
        <f t="shared" ref="C177:C182" si="32">SUM(D177:O177)</f>
        <v>132528</v>
      </c>
      <c r="D177" s="63">
        <v>7200</v>
      </c>
      <c r="E177" s="63">
        <v>7980</v>
      </c>
      <c r="F177" s="63">
        <v>3040</v>
      </c>
      <c r="G177" s="63">
        <v>0</v>
      </c>
      <c r="H177" s="63">
        <v>248</v>
      </c>
      <c r="I177" s="63">
        <v>12936</v>
      </c>
      <c r="J177" s="63">
        <v>16980</v>
      </c>
      <c r="K177" s="63">
        <v>19840</v>
      </c>
      <c r="L177" s="63">
        <v>16752</v>
      </c>
      <c r="M177" s="63">
        <v>17760</v>
      </c>
      <c r="N177" s="63">
        <v>15640</v>
      </c>
      <c r="O177" s="64">
        <v>14152</v>
      </c>
    </row>
    <row r="178" spans="1:17" ht="20.25" customHeight="1" x14ac:dyDescent="0.15">
      <c r="A178" s="398"/>
      <c r="B178" s="9" t="s">
        <v>82</v>
      </c>
      <c r="C178" s="56">
        <f t="shared" si="32"/>
        <v>257558</v>
      </c>
      <c r="D178" s="83">
        <v>13076</v>
      </c>
      <c r="E178" s="83">
        <v>13808</v>
      </c>
      <c r="F178" s="83">
        <v>22556</v>
      </c>
      <c r="G178" s="83">
        <v>19421</v>
      </c>
      <c r="H178" s="83">
        <v>22573</v>
      </c>
      <c r="I178" s="83">
        <v>26537</v>
      </c>
      <c r="J178" s="83">
        <v>25079</v>
      </c>
      <c r="K178" s="83">
        <v>26551</v>
      </c>
      <c r="L178" s="83">
        <v>21961</v>
      </c>
      <c r="M178" s="83">
        <v>26306</v>
      </c>
      <c r="N178" s="83">
        <v>23914</v>
      </c>
      <c r="O178" s="84">
        <v>15776</v>
      </c>
    </row>
    <row r="179" spans="1:17" ht="20.25" customHeight="1" x14ac:dyDescent="0.15">
      <c r="A179" s="398"/>
      <c r="B179" s="88" t="s">
        <v>88</v>
      </c>
      <c r="C179" s="59">
        <f t="shared" si="32"/>
        <v>229335</v>
      </c>
      <c r="D179" s="83">
        <v>11080</v>
      </c>
      <c r="E179" s="83">
        <v>13453</v>
      </c>
      <c r="F179" s="83">
        <v>20423</v>
      </c>
      <c r="G179" s="83">
        <v>18017</v>
      </c>
      <c r="H179" s="83">
        <v>22873</v>
      </c>
      <c r="I179" s="83">
        <v>21059</v>
      </c>
      <c r="J179" s="83">
        <v>20708</v>
      </c>
      <c r="K179" s="83">
        <v>23097</v>
      </c>
      <c r="L179" s="83">
        <v>22585</v>
      </c>
      <c r="M179" s="83">
        <v>22132</v>
      </c>
      <c r="N179" s="83">
        <v>20462</v>
      </c>
      <c r="O179" s="84">
        <v>13446</v>
      </c>
      <c r="P179" s="122"/>
      <c r="Q179" s="120"/>
    </row>
    <row r="180" spans="1:17" ht="20.25" customHeight="1" x14ac:dyDescent="0.15">
      <c r="A180" s="398"/>
      <c r="B180" s="88" t="s">
        <v>90</v>
      </c>
      <c r="C180" s="59">
        <f t="shared" si="32"/>
        <v>187940</v>
      </c>
      <c r="D180" s="83">
        <v>8752</v>
      </c>
      <c r="E180" s="83">
        <v>8664</v>
      </c>
      <c r="F180" s="83">
        <v>15340</v>
      </c>
      <c r="G180" s="83">
        <v>17872</v>
      </c>
      <c r="H180" s="83">
        <v>22612</v>
      </c>
      <c r="I180" s="83">
        <v>20928</v>
      </c>
      <c r="J180" s="83">
        <v>16624</v>
      </c>
      <c r="K180" s="83">
        <v>18868</v>
      </c>
      <c r="L180" s="83">
        <v>16836</v>
      </c>
      <c r="M180" s="83">
        <v>16172</v>
      </c>
      <c r="N180" s="83">
        <v>14772</v>
      </c>
      <c r="O180" s="84">
        <v>10500</v>
      </c>
    </row>
    <row r="181" spans="1:17" ht="20.25" customHeight="1" x14ac:dyDescent="0.15">
      <c r="A181" s="398"/>
      <c r="B181" s="88" t="s">
        <v>99</v>
      </c>
      <c r="C181" s="59">
        <f t="shared" si="32"/>
        <v>178531</v>
      </c>
      <c r="D181" s="83">
        <v>7444</v>
      </c>
      <c r="E181" s="83">
        <v>10120</v>
      </c>
      <c r="F181" s="83">
        <v>15328</v>
      </c>
      <c r="G181" s="83">
        <v>12832</v>
      </c>
      <c r="H181" s="83">
        <v>16615</v>
      </c>
      <c r="I181" s="83">
        <v>19512</v>
      </c>
      <c r="J181" s="83">
        <v>19032</v>
      </c>
      <c r="K181" s="83">
        <v>20060</v>
      </c>
      <c r="L181" s="83">
        <v>17796</v>
      </c>
      <c r="M181" s="83">
        <v>18012</v>
      </c>
      <c r="N181" s="83">
        <v>10336</v>
      </c>
      <c r="O181" s="84">
        <v>11444</v>
      </c>
    </row>
    <row r="182" spans="1:17" ht="20.25" customHeight="1" x14ac:dyDescent="0.15">
      <c r="A182" s="398"/>
      <c r="B182" s="88" t="s">
        <v>102</v>
      </c>
      <c r="C182" s="59">
        <f t="shared" si="32"/>
        <v>161104</v>
      </c>
      <c r="D182" s="83">
        <v>8964</v>
      </c>
      <c r="E182" s="83">
        <v>10368</v>
      </c>
      <c r="F182" s="83">
        <v>15080</v>
      </c>
      <c r="G182" s="83">
        <v>11980</v>
      </c>
      <c r="H182" s="83">
        <v>14088</v>
      </c>
      <c r="I182" s="83">
        <v>14528</v>
      </c>
      <c r="J182" s="83">
        <v>15440</v>
      </c>
      <c r="K182" s="83">
        <v>16360</v>
      </c>
      <c r="L182" s="83">
        <v>14348</v>
      </c>
      <c r="M182" s="83">
        <v>14880</v>
      </c>
      <c r="N182" s="83">
        <v>15488</v>
      </c>
      <c r="O182" s="84">
        <v>9580</v>
      </c>
    </row>
    <row r="183" spans="1:17" ht="20.25" customHeight="1" x14ac:dyDescent="0.15">
      <c r="A183" s="398"/>
      <c r="B183" s="88" t="s">
        <v>126</v>
      </c>
      <c r="C183" s="59">
        <f>SUM(D183:O183)</f>
        <v>127556</v>
      </c>
      <c r="D183" s="83">
        <v>7968</v>
      </c>
      <c r="E183" s="83">
        <v>7816</v>
      </c>
      <c r="F183" s="83">
        <v>11816</v>
      </c>
      <c r="G183" s="83">
        <v>10268</v>
      </c>
      <c r="H183" s="83">
        <v>12412</v>
      </c>
      <c r="I183" s="83">
        <v>12936</v>
      </c>
      <c r="J183" s="83">
        <v>10760</v>
      </c>
      <c r="K183" s="83">
        <v>13692</v>
      </c>
      <c r="L183" s="83">
        <v>11924</v>
      </c>
      <c r="M183" s="83">
        <v>10684</v>
      </c>
      <c r="N183" s="83">
        <v>8520</v>
      </c>
      <c r="O183" s="84">
        <v>8760</v>
      </c>
    </row>
    <row r="184" spans="1:17" s="228" customFormat="1" ht="20.25" customHeight="1" x14ac:dyDescent="0.15">
      <c r="A184" s="398"/>
      <c r="B184" s="88" t="s">
        <v>132</v>
      </c>
      <c r="C184" s="59">
        <f>SUM(D184:O184)</f>
        <v>79646</v>
      </c>
      <c r="D184" s="83">
        <v>7948</v>
      </c>
      <c r="E184" s="83">
        <v>12584</v>
      </c>
      <c r="F184" s="83">
        <v>13088</v>
      </c>
      <c r="G184" s="83">
        <v>11764</v>
      </c>
      <c r="H184" s="83">
        <v>11540</v>
      </c>
      <c r="I184" s="83">
        <v>10396</v>
      </c>
      <c r="J184" s="83">
        <v>1848</v>
      </c>
      <c r="K184" s="83">
        <v>2310</v>
      </c>
      <c r="L184" s="83">
        <v>2318</v>
      </c>
      <c r="M184" s="83">
        <v>2194</v>
      </c>
      <c r="N184" s="83">
        <v>1820</v>
      </c>
      <c r="O184" s="84">
        <v>1836</v>
      </c>
      <c r="P184" s="232"/>
    </row>
    <row r="185" spans="1:17" s="228" customFormat="1" ht="20.25" customHeight="1" x14ac:dyDescent="0.15">
      <c r="A185" s="398"/>
      <c r="B185" s="88" t="s">
        <v>152</v>
      </c>
      <c r="C185" s="59">
        <f>SUM(D185:O185)</f>
        <v>92290</v>
      </c>
      <c r="D185" s="83">
        <v>1518</v>
      </c>
      <c r="E185" s="83">
        <v>1534</v>
      </c>
      <c r="F185" s="83">
        <v>1966</v>
      </c>
      <c r="G185" s="83">
        <v>7424</v>
      </c>
      <c r="H185" s="83">
        <v>8660</v>
      </c>
      <c r="I185" s="83">
        <v>8572</v>
      </c>
      <c r="J185" s="83">
        <v>10044</v>
      </c>
      <c r="K185" s="83">
        <v>11580</v>
      </c>
      <c r="L185" s="83">
        <v>10368</v>
      </c>
      <c r="M185" s="83">
        <v>10676</v>
      </c>
      <c r="N185" s="83">
        <v>10148</v>
      </c>
      <c r="O185" s="84">
        <v>9800</v>
      </c>
      <c r="P185" s="232"/>
    </row>
    <row r="186" spans="1:17" s="228" customFormat="1" ht="20.25" customHeight="1" x14ac:dyDescent="0.15">
      <c r="A186" s="398"/>
      <c r="B186" s="88" t="s">
        <v>166</v>
      </c>
      <c r="C186" s="59">
        <f>SUM(D186:O186)</f>
        <v>117268</v>
      </c>
      <c r="D186" s="83">
        <v>7880</v>
      </c>
      <c r="E186" s="83">
        <v>10748</v>
      </c>
      <c r="F186" s="83">
        <v>8940</v>
      </c>
      <c r="G186" s="83">
        <v>7656</v>
      </c>
      <c r="H186" s="83">
        <v>8956</v>
      </c>
      <c r="I186" s="83">
        <v>11028</v>
      </c>
      <c r="J186" s="83">
        <v>10860</v>
      </c>
      <c r="K186" s="83">
        <v>11256</v>
      </c>
      <c r="L186" s="83">
        <v>9436</v>
      </c>
      <c r="M186" s="83">
        <v>11272</v>
      </c>
      <c r="N186" s="83">
        <v>9444</v>
      </c>
      <c r="O186" s="337">
        <v>9792</v>
      </c>
      <c r="P186" s="232"/>
    </row>
    <row r="187" spans="1:17" ht="20.25" customHeight="1" thickBot="1" x14ac:dyDescent="0.2">
      <c r="A187" s="399"/>
      <c r="B187" s="130" t="s">
        <v>20</v>
      </c>
      <c r="C187" s="156">
        <f>C186/C185</f>
        <v>1.2706468739841803</v>
      </c>
      <c r="D187" s="156">
        <f t="shared" ref="D187:O187" si="33">D186/D185</f>
        <v>5.1910408432147559</v>
      </c>
      <c r="E187" s="156">
        <f t="shared" si="33"/>
        <v>7.0065189048239898</v>
      </c>
      <c r="F187" s="156">
        <f t="shared" si="33"/>
        <v>4.5473041709053916</v>
      </c>
      <c r="G187" s="156">
        <f t="shared" si="33"/>
        <v>1.03125</v>
      </c>
      <c r="H187" s="156">
        <f t="shared" si="33"/>
        <v>1.0341801385681293</v>
      </c>
      <c r="I187" s="156">
        <f t="shared" si="33"/>
        <v>1.2865142323845078</v>
      </c>
      <c r="J187" s="156">
        <f t="shared" si="33"/>
        <v>1.081242532855436</v>
      </c>
      <c r="K187" s="156">
        <f t="shared" si="33"/>
        <v>0.97202072538860107</v>
      </c>
      <c r="L187" s="156">
        <f t="shared" si="33"/>
        <v>0.91010802469135799</v>
      </c>
      <c r="M187" s="156">
        <f t="shared" si="33"/>
        <v>1.0558261521168977</v>
      </c>
      <c r="N187" s="156">
        <f t="shared" si="33"/>
        <v>0.93062672447772965</v>
      </c>
      <c r="O187" s="156">
        <f t="shared" si="33"/>
        <v>0.99918367346938775</v>
      </c>
      <c r="P187" s="122"/>
    </row>
    <row r="188" spans="1:17" ht="20.25" customHeight="1" x14ac:dyDescent="0.15">
      <c r="A188" s="211" t="s">
        <v>167</v>
      </c>
      <c r="B188" s="182" t="s">
        <v>99</v>
      </c>
      <c r="C188" s="183">
        <f t="shared" ref="C188:C193" si="34">SUM(D188:O188)</f>
        <v>19285</v>
      </c>
      <c r="D188" s="183">
        <v>0</v>
      </c>
      <c r="E188" s="183">
        <v>0</v>
      </c>
      <c r="F188" s="183">
        <v>0</v>
      </c>
      <c r="G188" s="183">
        <v>1500</v>
      </c>
      <c r="H188" s="183">
        <v>2700</v>
      </c>
      <c r="I188" s="183">
        <v>2000</v>
      </c>
      <c r="J188" s="183">
        <v>6400</v>
      </c>
      <c r="K188" s="183">
        <v>1945</v>
      </c>
      <c r="L188" s="183">
        <v>1540</v>
      </c>
      <c r="M188" s="183">
        <v>1000</v>
      </c>
      <c r="N188" s="183">
        <v>1000</v>
      </c>
      <c r="O188" s="184">
        <v>1200</v>
      </c>
      <c r="P188" s="122"/>
    </row>
    <row r="189" spans="1:17" ht="20.25" customHeight="1" x14ac:dyDescent="0.15">
      <c r="A189" s="211"/>
      <c r="B189" s="189" t="s">
        <v>102</v>
      </c>
      <c r="C189" s="190">
        <f t="shared" si="34"/>
        <v>27411</v>
      </c>
      <c r="D189" s="190">
        <v>1090</v>
      </c>
      <c r="E189" s="190">
        <v>909</v>
      </c>
      <c r="F189" s="190">
        <v>1655</v>
      </c>
      <c r="G189" s="190">
        <v>2920</v>
      </c>
      <c r="H189" s="190">
        <v>2715</v>
      </c>
      <c r="I189" s="190">
        <v>2405</v>
      </c>
      <c r="J189" s="190">
        <v>6140</v>
      </c>
      <c r="K189" s="190">
        <v>4365</v>
      </c>
      <c r="L189" s="190">
        <v>1700</v>
      </c>
      <c r="M189" s="190">
        <v>1200</v>
      </c>
      <c r="N189" s="190">
        <v>1587</v>
      </c>
      <c r="O189" s="191">
        <v>725</v>
      </c>
      <c r="P189" s="122"/>
    </row>
    <row r="190" spans="1:17" ht="20.25" customHeight="1" x14ac:dyDescent="0.15">
      <c r="A190" s="211"/>
      <c r="B190" s="244" t="s">
        <v>126</v>
      </c>
      <c r="C190" s="245">
        <f t="shared" si="34"/>
        <v>23656</v>
      </c>
      <c r="D190" s="245">
        <v>754</v>
      </c>
      <c r="E190" s="245">
        <v>832</v>
      </c>
      <c r="F190" s="245">
        <v>1280</v>
      </c>
      <c r="G190" s="245">
        <v>3020</v>
      </c>
      <c r="H190" s="245">
        <v>1875</v>
      </c>
      <c r="I190" s="245">
        <v>1670</v>
      </c>
      <c r="J190" s="245">
        <v>5230</v>
      </c>
      <c r="K190" s="245">
        <v>4395</v>
      </c>
      <c r="L190" s="245">
        <v>1380</v>
      </c>
      <c r="M190" s="245">
        <v>1200</v>
      </c>
      <c r="N190" s="245">
        <v>2020</v>
      </c>
      <c r="O190" s="246">
        <v>0</v>
      </c>
      <c r="P190" s="122"/>
    </row>
    <row r="191" spans="1:17" s="228" customFormat="1" ht="20.25" customHeight="1" x14ac:dyDescent="0.15">
      <c r="A191" s="241"/>
      <c r="B191" s="244" t="s">
        <v>132</v>
      </c>
      <c r="C191" s="245">
        <f t="shared" si="34"/>
        <v>8928</v>
      </c>
      <c r="D191" s="256">
        <v>0</v>
      </c>
      <c r="E191" s="256">
        <v>0</v>
      </c>
      <c r="F191" s="256">
        <v>0</v>
      </c>
      <c r="G191" s="256">
        <v>582</v>
      </c>
      <c r="H191" s="256">
        <v>1820</v>
      </c>
      <c r="I191" s="256">
        <v>1104</v>
      </c>
      <c r="J191" s="256">
        <v>1738</v>
      </c>
      <c r="K191" s="256">
        <v>1502</v>
      </c>
      <c r="L191" s="256">
        <v>716</v>
      </c>
      <c r="M191" s="256">
        <v>694</v>
      </c>
      <c r="N191" s="256">
        <v>433</v>
      </c>
      <c r="O191" s="257">
        <v>339</v>
      </c>
      <c r="P191" s="122"/>
    </row>
    <row r="192" spans="1:17" s="228" customFormat="1" ht="20.25" customHeight="1" x14ac:dyDescent="0.15">
      <c r="A192" s="249"/>
      <c r="B192" s="275" t="s">
        <v>150</v>
      </c>
      <c r="C192" s="245">
        <f t="shared" si="34"/>
        <v>8755</v>
      </c>
      <c r="D192" s="256">
        <v>273</v>
      </c>
      <c r="E192" s="256">
        <v>453</v>
      </c>
      <c r="F192" s="256">
        <v>647</v>
      </c>
      <c r="G192" s="256">
        <v>934</v>
      </c>
      <c r="H192" s="256">
        <v>1092</v>
      </c>
      <c r="I192" s="256">
        <v>813</v>
      </c>
      <c r="J192" s="256">
        <v>1193</v>
      </c>
      <c r="K192" s="256">
        <v>1325</v>
      </c>
      <c r="L192" s="256">
        <v>735</v>
      </c>
      <c r="M192" s="256">
        <v>386</v>
      </c>
      <c r="N192" s="256">
        <v>517</v>
      </c>
      <c r="O192" s="257">
        <v>387</v>
      </c>
      <c r="P192" s="122"/>
    </row>
    <row r="193" spans="1:17" s="228" customFormat="1" ht="20.25" customHeight="1" x14ac:dyDescent="0.15">
      <c r="A193" s="328"/>
      <c r="B193" s="275" t="s">
        <v>166</v>
      </c>
      <c r="C193" s="245">
        <f t="shared" si="34"/>
        <v>5122</v>
      </c>
      <c r="D193" s="256">
        <v>456</v>
      </c>
      <c r="E193" s="256">
        <v>557</v>
      </c>
      <c r="F193" s="256">
        <v>543</v>
      </c>
      <c r="G193" s="256">
        <v>154</v>
      </c>
      <c r="H193" s="256">
        <v>201</v>
      </c>
      <c r="I193" s="256">
        <v>409</v>
      </c>
      <c r="J193" s="256">
        <v>500</v>
      </c>
      <c r="K193" s="256">
        <v>614</v>
      </c>
      <c r="L193" s="256">
        <v>534</v>
      </c>
      <c r="M193" s="256">
        <v>630</v>
      </c>
      <c r="N193" s="256">
        <v>524</v>
      </c>
      <c r="O193" s="340">
        <v>0</v>
      </c>
      <c r="P193" s="122"/>
    </row>
    <row r="194" spans="1:17" ht="20.25" customHeight="1" thickBot="1" x14ac:dyDescent="0.2">
      <c r="A194" s="211"/>
      <c r="B194" s="130" t="s">
        <v>20</v>
      </c>
      <c r="C194" s="156">
        <f>C193/C192</f>
        <v>0.58503712164477439</v>
      </c>
      <c r="D194" s="156">
        <f t="shared" ref="D194:O194" si="35">D193/D192</f>
        <v>1.6703296703296704</v>
      </c>
      <c r="E194" s="156">
        <f t="shared" si="35"/>
        <v>1.2295805739514349</v>
      </c>
      <c r="F194" s="156">
        <f t="shared" si="35"/>
        <v>0.83925811437403397</v>
      </c>
      <c r="G194" s="156">
        <f t="shared" si="35"/>
        <v>0.16488222698072805</v>
      </c>
      <c r="H194" s="156">
        <f t="shared" si="35"/>
        <v>0.18406593406593408</v>
      </c>
      <c r="I194" s="156">
        <f t="shared" si="35"/>
        <v>0.50307503075030746</v>
      </c>
      <c r="J194" s="156">
        <f t="shared" si="35"/>
        <v>0.41911148365465212</v>
      </c>
      <c r="K194" s="156">
        <f t="shared" si="35"/>
        <v>0.46339622641509431</v>
      </c>
      <c r="L194" s="156">
        <f t="shared" si="35"/>
        <v>0.72653061224489801</v>
      </c>
      <c r="M194" s="156">
        <f t="shared" si="35"/>
        <v>1.6321243523316062</v>
      </c>
      <c r="N194" s="156">
        <f t="shared" si="35"/>
        <v>1.0135396518375241</v>
      </c>
      <c r="O194" s="156">
        <f t="shared" si="35"/>
        <v>0</v>
      </c>
      <c r="P194" s="122"/>
    </row>
    <row r="195" spans="1:17" ht="20.25" customHeight="1" x14ac:dyDescent="0.15">
      <c r="A195" s="403" t="s">
        <v>111</v>
      </c>
      <c r="B195" s="182" t="s">
        <v>99</v>
      </c>
      <c r="C195" s="183">
        <f t="shared" ref="C195:C200" si="36">SUM(D195:O195)</f>
        <v>17578</v>
      </c>
      <c r="D195" s="183">
        <v>0</v>
      </c>
      <c r="E195" s="183">
        <v>0</v>
      </c>
      <c r="F195" s="183">
        <v>1485</v>
      </c>
      <c r="G195" s="183">
        <v>1085</v>
      </c>
      <c r="H195" s="183">
        <v>2534</v>
      </c>
      <c r="I195" s="183">
        <v>1485</v>
      </c>
      <c r="J195" s="183">
        <v>2003</v>
      </c>
      <c r="K195" s="183">
        <v>2908</v>
      </c>
      <c r="L195" s="183">
        <v>1892</v>
      </c>
      <c r="M195" s="183">
        <v>1604</v>
      </c>
      <c r="N195" s="183">
        <v>1592</v>
      </c>
      <c r="O195" s="184">
        <v>990</v>
      </c>
      <c r="P195" s="122"/>
    </row>
    <row r="196" spans="1:17" ht="20.25" customHeight="1" x14ac:dyDescent="0.15">
      <c r="A196" s="404"/>
      <c r="B196" s="189" t="s">
        <v>102</v>
      </c>
      <c r="C196" s="190">
        <f t="shared" si="36"/>
        <v>17166</v>
      </c>
      <c r="D196" s="190">
        <v>688</v>
      </c>
      <c r="E196" s="190">
        <v>986</v>
      </c>
      <c r="F196" s="190">
        <v>2471</v>
      </c>
      <c r="G196" s="190">
        <v>1094</v>
      </c>
      <c r="H196" s="190">
        <v>1540</v>
      </c>
      <c r="I196" s="190">
        <v>1017</v>
      </c>
      <c r="J196" s="190">
        <v>1669</v>
      </c>
      <c r="K196" s="190">
        <v>2506</v>
      </c>
      <c r="L196" s="190">
        <v>1308</v>
      </c>
      <c r="M196" s="190">
        <v>1317</v>
      </c>
      <c r="N196" s="190">
        <v>1696</v>
      </c>
      <c r="O196" s="191">
        <v>874</v>
      </c>
      <c r="P196" s="122"/>
    </row>
    <row r="197" spans="1:17" ht="20.25" customHeight="1" x14ac:dyDescent="0.15">
      <c r="A197" s="219"/>
      <c r="B197" s="244" t="s">
        <v>126</v>
      </c>
      <c r="C197" s="245">
        <f t="shared" si="36"/>
        <v>12553</v>
      </c>
      <c r="D197" s="245">
        <v>533</v>
      </c>
      <c r="E197" s="245">
        <v>670</v>
      </c>
      <c r="F197" s="245">
        <v>1171</v>
      </c>
      <c r="G197" s="245">
        <v>697</v>
      </c>
      <c r="H197" s="245">
        <v>1242</v>
      </c>
      <c r="I197" s="245">
        <v>953</v>
      </c>
      <c r="J197" s="245">
        <v>1513</v>
      </c>
      <c r="K197" s="245">
        <v>2134</v>
      </c>
      <c r="L197" s="245">
        <v>1318</v>
      </c>
      <c r="M197" s="245">
        <v>942</v>
      </c>
      <c r="N197" s="245">
        <v>940</v>
      </c>
      <c r="O197" s="246">
        <v>440</v>
      </c>
      <c r="P197" s="122"/>
    </row>
    <row r="198" spans="1:17" s="228" customFormat="1" ht="20.25" customHeight="1" x14ac:dyDescent="0.15">
      <c r="A198" s="243"/>
      <c r="B198" s="244" t="s">
        <v>132</v>
      </c>
      <c r="C198" s="245">
        <f t="shared" si="36"/>
        <v>12892</v>
      </c>
      <c r="D198" s="256">
        <v>363</v>
      </c>
      <c r="E198" s="256">
        <v>620</v>
      </c>
      <c r="F198" s="256">
        <v>1247</v>
      </c>
      <c r="G198" s="256">
        <v>778</v>
      </c>
      <c r="H198" s="256">
        <v>1232</v>
      </c>
      <c r="I198" s="256">
        <v>842</v>
      </c>
      <c r="J198" s="256">
        <v>1287</v>
      </c>
      <c r="K198" s="256">
        <v>2231</v>
      </c>
      <c r="L198" s="256">
        <v>1696</v>
      </c>
      <c r="M198" s="256">
        <v>1101</v>
      </c>
      <c r="N198" s="256">
        <v>946</v>
      </c>
      <c r="O198" s="257">
        <v>549</v>
      </c>
      <c r="P198" s="122"/>
    </row>
    <row r="199" spans="1:17" s="228" customFormat="1" ht="20.25" customHeight="1" x14ac:dyDescent="0.15">
      <c r="A199" s="252"/>
      <c r="B199" s="275" t="s">
        <v>152</v>
      </c>
      <c r="C199" s="245">
        <f t="shared" si="36"/>
        <v>13863</v>
      </c>
      <c r="D199" s="256">
        <v>376</v>
      </c>
      <c r="E199" s="256">
        <v>655</v>
      </c>
      <c r="F199" s="256">
        <v>1039</v>
      </c>
      <c r="G199" s="256">
        <v>1800</v>
      </c>
      <c r="H199" s="256">
        <v>2235</v>
      </c>
      <c r="I199" s="256">
        <v>1307</v>
      </c>
      <c r="J199" s="256">
        <v>1036</v>
      </c>
      <c r="K199" s="256">
        <v>2136</v>
      </c>
      <c r="L199" s="256">
        <v>1339</v>
      </c>
      <c r="M199" s="256">
        <v>632</v>
      </c>
      <c r="N199" s="256">
        <v>844</v>
      </c>
      <c r="O199" s="257">
        <v>464</v>
      </c>
      <c r="P199" s="122"/>
    </row>
    <row r="200" spans="1:17" s="228" customFormat="1" ht="20.25" customHeight="1" x14ac:dyDescent="0.15">
      <c r="A200" s="331"/>
      <c r="B200" s="275" t="s">
        <v>166</v>
      </c>
      <c r="C200" s="245">
        <f t="shared" si="36"/>
        <v>3316</v>
      </c>
      <c r="D200" s="256">
        <v>438</v>
      </c>
      <c r="E200" s="256">
        <v>664</v>
      </c>
      <c r="F200" s="256">
        <v>16</v>
      </c>
      <c r="G200" s="256">
        <v>0</v>
      </c>
      <c r="H200" s="256">
        <v>21</v>
      </c>
      <c r="I200" s="256">
        <v>173</v>
      </c>
      <c r="J200" s="256">
        <v>415</v>
      </c>
      <c r="K200" s="256">
        <v>334</v>
      </c>
      <c r="L200" s="256">
        <v>417</v>
      </c>
      <c r="M200" s="256">
        <v>118</v>
      </c>
      <c r="N200" s="256">
        <v>484</v>
      </c>
      <c r="O200" s="340">
        <v>236</v>
      </c>
      <c r="P200" s="122"/>
    </row>
    <row r="201" spans="1:17" ht="20.25" customHeight="1" thickBot="1" x14ac:dyDescent="0.2">
      <c r="A201" s="192"/>
      <c r="B201" s="130" t="s">
        <v>20</v>
      </c>
      <c r="C201" s="156">
        <f>C200/C199</f>
        <v>0.23919786482002453</v>
      </c>
      <c r="D201" s="156">
        <f t="shared" ref="D201:O201" si="37">D200/D199</f>
        <v>1.1648936170212767</v>
      </c>
      <c r="E201" s="156">
        <f t="shared" si="37"/>
        <v>1.0137404580152671</v>
      </c>
      <c r="F201" s="156">
        <f t="shared" si="37"/>
        <v>1.5399422521655439E-2</v>
      </c>
      <c r="G201" s="156">
        <f t="shared" si="37"/>
        <v>0</v>
      </c>
      <c r="H201" s="156">
        <f t="shared" si="37"/>
        <v>9.3959731543624154E-3</v>
      </c>
      <c r="I201" s="156">
        <f t="shared" si="37"/>
        <v>0.13236419280795717</v>
      </c>
      <c r="J201" s="156">
        <f t="shared" si="37"/>
        <v>0.40057915057915056</v>
      </c>
      <c r="K201" s="156">
        <f t="shared" si="37"/>
        <v>0.15636704119850187</v>
      </c>
      <c r="L201" s="156">
        <f t="shared" si="37"/>
        <v>0.31142643764002986</v>
      </c>
      <c r="M201" s="156">
        <f t="shared" si="37"/>
        <v>0.18670886075949367</v>
      </c>
      <c r="N201" s="156">
        <f t="shared" si="37"/>
        <v>0.57345971563981046</v>
      </c>
      <c r="O201" s="156">
        <f t="shared" si="37"/>
        <v>0.50862068965517238</v>
      </c>
      <c r="P201" s="122"/>
    </row>
    <row r="202" spans="1:17" ht="20.25" customHeight="1" thickBot="1" x14ac:dyDescent="0.2">
      <c r="A202" s="211" t="s">
        <v>30</v>
      </c>
      <c r="B202" s="24" t="s">
        <v>19</v>
      </c>
      <c r="C202" s="68">
        <f t="shared" si="31"/>
        <v>200</v>
      </c>
      <c r="D202" s="69">
        <v>0</v>
      </c>
      <c r="E202" s="69">
        <v>0</v>
      </c>
      <c r="F202" s="69">
        <v>0</v>
      </c>
      <c r="G202" s="69">
        <v>0</v>
      </c>
      <c r="H202" s="69">
        <v>0</v>
      </c>
      <c r="I202" s="69">
        <v>0</v>
      </c>
      <c r="J202" s="69">
        <v>200</v>
      </c>
      <c r="K202" s="69">
        <v>0</v>
      </c>
      <c r="L202" s="69">
        <v>0</v>
      </c>
      <c r="M202" s="69">
        <v>0</v>
      </c>
      <c r="N202" s="69">
        <v>0</v>
      </c>
      <c r="O202" s="70">
        <v>0</v>
      </c>
    </row>
    <row r="203" spans="1:17" ht="20.25" customHeight="1" x14ac:dyDescent="0.15">
      <c r="A203" s="411" t="s">
        <v>76</v>
      </c>
      <c r="B203" s="23" t="s">
        <v>71</v>
      </c>
      <c r="C203" s="60">
        <f t="shared" si="31"/>
        <v>13000</v>
      </c>
      <c r="D203" s="61">
        <v>0</v>
      </c>
      <c r="E203" s="61">
        <v>0</v>
      </c>
      <c r="F203" s="61">
        <v>0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13000</v>
      </c>
      <c r="N203" s="61">
        <v>0</v>
      </c>
      <c r="O203" s="62">
        <v>0</v>
      </c>
    </row>
    <row r="204" spans="1:17" ht="20.25" customHeight="1" thickBot="1" x14ac:dyDescent="0.2">
      <c r="A204" s="412"/>
      <c r="B204" s="26" t="s">
        <v>78</v>
      </c>
      <c r="C204" s="65">
        <f t="shared" si="31"/>
        <v>12000</v>
      </c>
      <c r="D204" s="67">
        <v>0</v>
      </c>
      <c r="E204" s="67">
        <v>0</v>
      </c>
      <c r="F204" s="67">
        <v>0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7">
        <v>0</v>
      </c>
      <c r="M204" s="67">
        <v>12000</v>
      </c>
      <c r="N204" s="67">
        <v>0</v>
      </c>
      <c r="O204" s="73">
        <v>0</v>
      </c>
    </row>
    <row r="205" spans="1:17" ht="20.25" customHeight="1" thickBot="1" x14ac:dyDescent="0.2">
      <c r="A205" s="211" t="s">
        <v>79</v>
      </c>
      <c r="B205" s="85" t="s">
        <v>78</v>
      </c>
      <c r="C205" s="68">
        <f t="shared" si="31"/>
        <v>8000</v>
      </c>
      <c r="D205" s="69">
        <v>0</v>
      </c>
      <c r="E205" s="69">
        <v>0</v>
      </c>
      <c r="F205" s="69">
        <v>0</v>
      </c>
      <c r="G205" s="69">
        <v>0</v>
      </c>
      <c r="H205" s="69">
        <v>0</v>
      </c>
      <c r="I205" s="69">
        <v>0</v>
      </c>
      <c r="J205" s="69">
        <v>8000</v>
      </c>
      <c r="K205" s="69">
        <v>0</v>
      </c>
      <c r="L205" s="69">
        <v>0</v>
      </c>
      <c r="M205" s="69">
        <v>0</v>
      </c>
      <c r="N205" s="69">
        <v>0</v>
      </c>
      <c r="O205" s="70">
        <v>0</v>
      </c>
    </row>
    <row r="206" spans="1:17" ht="20.25" customHeight="1" x14ac:dyDescent="0.15">
      <c r="A206" s="417" t="s">
        <v>85</v>
      </c>
      <c r="B206" s="23" t="s">
        <v>78</v>
      </c>
      <c r="C206" s="60">
        <f t="shared" si="31"/>
        <v>47000</v>
      </c>
      <c r="D206" s="61">
        <v>0</v>
      </c>
      <c r="E206" s="61">
        <v>0</v>
      </c>
      <c r="F206" s="61">
        <v>0</v>
      </c>
      <c r="G206" s="61">
        <v>0</v>
      </c>
      <c r="H206" s="61">
        <v>0</v>
      </c>
      <c r="I206" s="61">
        <v>0</v>
      </c>
      <c r="J206" s="61">
        <v>0</v>
      </c>
      <c r="K206" s="61">
        <v>0</v>
      </c>
      <c r="L206" s="61">
        <v>0</v>
      </c>
      <c r="M206" s="61">
        <v>47000</v>
      </c>
      <c r="N206" s="61">
        <v>0</v>
      </c>
      <c r="O206" s="62">
        <v>0</v>
      </c>
    </row>
    <row r="207" spans="1:17" ht="20.25" customHeight="1" x14ac:dyDescent="0.15">
      <c r="A207" s="418"/>
      <c r="B207" s="9" t="s">
        <v>82</v>
      </c>
      <c r="C207" s="56">
        <f>SUM(D207:O207)</f>
        <v>20000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57">
        <v>20000</v>
      </c>
      <c r="N207" s="57">
        <v>0</v>
      </c>
      <c r="O207" s="58">
        <v>0</v>
      </c>
    </row>
    <row r="208" spans="1:17" ht="20.25" customHeight="1" thickBot="1" x14ac:dyDescent="0.2">
      <c r="A208" s="419"/>
      <c r="B208" s="26" t="s">
        <v>88</v>
      </c>
      <c r="C208" s="80">
        <f t="shared" si="31"/>
        <v>4000</v>
      </c>
      <c r="D208" s="81">
        <v>0</v>
      </c>
      <c r="E208" s="81">
        <v>0</v>
      </c>
      <c r="F208" s="81">
        <v>0</v>
      </c>
      <c r="G208" s="81">
        <v>0</v>
      </c>
      <c r="H208" s="81">
        <v>0</v>
      </c>
      <c r="I208" s="81">
        <v>0</v>
      </c>
      <c r="J208" s="81">
        <v>0</v>
      </c>
      <c r="K208" s="81">
        <v>0</v>
      </c>
      <c r="L208" s="81">
        <v>0</v>
      </c>
      <c r="M208" s="81"/>
      <c r="N208" s="81">
        <v>4000</v>
      </c>
      <c r="O208" s="82">
        <v>0</v>
      </c>
      <c r="P208" s="122"/>
      <c r="Q208" s="120"/>
    </row>
    <row r="209" spans="1:17" ht="20.25" customHeight="1" thickBot="1" x14ac:dyDescent="0.2">
      <c r="A209" s="223" t="s">
        <v>92</v>
      </c>
      <c r="B209" s="85" t="s">
        <v>90</v>
      </c>
      <c r="C209" s="65">
        <f>SUM(D209:O209)</f>
        <v>3000</v>
      </c>
      <c r="D209" s="81">
        <v>0</v>
      </c>
      <c r="E209" s="81">
        <v>0</v>
      </c>
      <c r="F209" s="81">
        <v>0</v>
      </c>
      <c r="G209" s="81">
        <v>0</v>
      </c>
      <c r="H209" s="81">
        <v>0</v>
      </c>
      <c r="I209" s="81">
        <v>0</v>
      </c>
      <c r="J209" s="81">
        <v>0</v>
      </c>
      <c r="K209" s="81">
        <v>0</v>
      </c>
      <c r="L209" s="81">
        <v>3000</v>
      </c>
      <c r="M209" s="81">
        <v>0</v>
      </c>
      <c r="N209" s="81">
        <v>0</v>
      </c>
      <c r="O209" s="82">
        <v>0</v>
      </c>
    </row>
    <row r="210" spans="1:17" ht="20.25" customHeight="1" thickBot="1" x14ac:dyDescent="0.2">
      <c r="A210" s="222" t="s">
        <v>81</v>
      </c>
      <c r="B210" s="52" t="s">
        <v>80</v>
      </c>
      <c r="C210" s="71">
        <f t="shared" si="31"/>
        <v>8500</v>
      </c>
      <c r="D210" s="72">
        <v>0</v>
      </c>
      <c r="E210" s="72">
        <v>0</v>
      </c>
      <c r="F210" s="72">
        <v>0</v>
      </c>
      <c r="G210" s="230">
        <v>0</v>
      </c>
      <c r="H210" s="230">
        <v>0</v>
      </c>
      <c r="I210" s="230">
        <v>0</v>
      </c>
      <c r="J210" s="230">
        <v>0</v>
      </c>
      <c r="K210" s="230">
        <v>0</v>
      </c>
      <c r="L210" s="230">
        <v>0</v>
      </c>
      <c r="M210" s="230">
        <v>0</v>
      </c>
      <c r="N210" s="230">
        <v>0</v>
      </c>
      <c r="O210" s="231">
        <v>8500</v>
      </c>
    </row>
    <row r="211" spans="1:17" ht="20.25" customHeight="1" thickBot="1" x14ac:dyDescent="0.2">
      <c r="A211" s="400" t="s">
        <v>86</v>
      </c>
      <c r="B211" s="23" t="s">
        <v>82</v>
      </c>
      <c r="C211" s="60">
        <f t="shared" si="31"/>
        <v>12210</v>
      </c>
      <c r="D211" s="61">
        <v>0</v>
      </c>
      <c r="E211" s="61">
        <v>0</v>
      </c>
      <c r="F211" s="61">
        <v>0</v>
      </c>
      <c r="G211" s="61">
        <v>0</v>
      </c>
      <c r="H211" s="61">
        <v>0</v>
      </c>
      <c r="I211" s="61">
        <v>980</v>
      </c>
      <c r="J211" s="61">
        <v>2760</v>
      </c>
      <c r="K211" s="61">
        <v>2320</v>
      </c>
      <c r="L211" s="61">
        <v>3080</v>
      </c>
      <c r="M211" s="61">
        <v>960</v>
      </c>
      <c r="N211" s="61">
        <v>400</v>
      </c>
      <c r="O211" s="62">
        <v>1710</v>
      </c>
    </row>
    <row r="212" spans="1:17" ht="20.25" customHeight="1" thickBot="1" x14ac:dyDescent="0.2">
      <c r="A212" s="416"/>
      <c r="B212" s="9" t="s">
        <v>88</v>
      </c>
      <c r="C212" s="56">
        <f t="shared" si="31"/>
        <v>27870</v>
      </c>
      <c r="D212" s="57">
        <v>880</v>
      </c>
      <c r="E212" s="57">
        <v>690</v>
      </c>
      <c r="F212" s="57">
        <v>1360</v>
      </c>
      <c r="G212" s="57">
        <v>1020</v>
      </c>
      <c r="H212" s="57">
        <v>2220</v>
      </c>
      <c r="I212" s="57">
        <v>3360</v>
      </c>
      <c r="J212" s="57">
        <v>2600</v>
      </c>
      <c r="K212" s="57">
        <v>2500</v>
      </c>
      <c r="L212" s="57">
        <v>3740</v>
      </c>
      <c r="M212" s="57">
        <v>4340</v>
      </c>
      <c r="N212" s="57">
        <v>4000</v>
      </c>
      <c r="O212" s="58">
        <v>1160</v>
      </c>
      <c r="P212" s="122"/>
      <c r="Q212" s="120"/>
    </row>
    <row r="213" spans="1:17" ht="20.25" customHeight="1" thickBot="1" x14ac:dyDescent="0.2">
      <c r="A213" s="402"/>
      <c r="B213" s="26" t="s">
        <v>90</v>
      </c>
      <c r="C213" s="65">
        <f t="shared" ref="C213:C218" si="38">SUM(D213:O213)</f>
        <v>14830</v>
      </c>
      <c r="D213" s="67">
        <v>930</v>
      </c>
      <c r="E213" s="67">
        <v>660</v>
      </c>
      <c r="F213" s="67">
        <v>930</v>
      </c>
      <c r="G213" s="67">
        <v>2110</v>
      </c>
      <c r="H213" s="67">
        <v>1540</v>
      </c>
      <c r="I213" s="67">
        <v>2100</v>
      </c>
      <c r="J213" s="67">
        <v>1410</v>
      </c>
      <c r="K213" s="67">
        <v>810</v>
      </c>
      <c r="L213" s="67">
        <v>1800</v>
      </c>
      <c r="M213" s="67">
        <v>1380</v>
      </c>
      <c r="N213" s="67">
        <v>1160</v>
      </c>
      <c r="O213" s="73">
        <v>0</v>
      </c>
    </row>
    <row r="214" spans="1:17" ht="20.25" customHeight="1" x14ac:dyDescent="0.15">
      <c r="A214" s="400" t="s">
        <v>95</v>
      </c>
      <c r="B214" s="85" t="s">
        <v>90</v>
      </c>
      <c r="C214" s="68">
        <f t="shared" si="38"/>
        <v>15000</v>
      </c>
      <c r="D214" s="69">
        <v>0</v>
      </c>
      <c r="E214" s="69">
        <v>0</v>
      </c>
      <c r="F214" s="69"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69">
        <v>0</v>
      </c>
      <c r="M214" s="69">
        <v>15000</v>
      </c>
      <c r="N214" s="69">
        <v>0</v>
      </c>
      <c r="O214" s="70">
        <v>0</v>
      </c>
    </row>
    <row r="215" spans="1:17" ht="20.25" customHeight="1" x14ac:dyDescent="0.15">
      <c r="A215" s="401"/>
      <c r="B215" s="88" t="s">
        <v>99</v>
      </c>
      <c r="C215" s="59">
        <f t="shared" si="38"/>
        <v>42000</v>
      </c>
      <c r="D215" s="74">
        <v>0</v>
      </c>
      <c r="E215" s="74">
        <v>0</v>
      </c>
      <c r="F215" s="74">
        <v>0</v>
      </c>
      <c r="G215" s="74">
        <v>0</v>
      </c>
      <c r="H215" s="74">
        <v>0</v>
      </c>
      <c r="I215" s="74">
        <v>0</v>
      </c>
      <c r="J215" s="74">
        <v>0</v>
      </c>
      <c r="K215" s="74">
        <v>0</v>
      </c>
      <c r="L215" s="74">
        <v>0</v>
      </c>
      <c r="M215" s="74">
        <v>42000</v>
      </c>
      <c r="N215" s="74">
        <v>0</v>
      </c>
      <c r="O215" s="75">
        <v>0</v>
      </c>
    </row>
    <row r="216" spans="1:17" ht="20.25" customHeight="1" x14ac:dyDescent="0.15">
      <c r="A216" s="401"/>
      <c r="B216" s="88" t="s">
        <v>102</v>
      </c>
      <c r="C216" s="59">
        <f t="shared" si="38"/>
        <v>51000</v>
      </c>
      <c r="D216" s="74">
        <v>0</v>
      </c>
      <c r="E216" s="74">
        <v>0</v>
      </c>
      <c r="F216" s="74">
        <v>0</v>
      </c>
      <c r="G216" s="74">
        <v>0</v>
      </c>
      <c r="H216" s="74">
        <v>0</v>
      </c>
      <c r="I216" s="74">
        <v>0</v>
      </c>
      <c r="J216" s="74">
        <v>0</v>
      </c>
      <c r="K216" s="74">
        <v>0</v>
      </c>
      <c r="L216" s="74">
        <v>0</v>
      </c>
      <c r="M216" s="74">
        <v>51000</v>
      </c>
      <c r="N216" s="74">
        <v>0</v>
      </c>
      <c r="O216" s="75">
        <v>0</v>
      </c>
    </row>
    <row r="217" spans="1:17" ht="20.25" customHeight="1" x14ac:dyDescent="0.15">
      <c r="A217" s="401"/>
      <c r="B217" s="88" t="s">
        <v>126</v>
      </c>
      <c r="C217" s="59">
        <f t="shared" si="38"/>
        <v>65000</v>
      </c>
      <c r="D217" s="74">
        <v>0</v>
      </c>
      <c r="E217" s="74">
        <v>0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74">
        <v>0</v>
      </c>
      <c r="L217" s="74">
        <v>0</v>
      </c>
      <c r="M217" s="74">
        <v>65000</v>
      </c>
      <c r="N217" s="74">
        <v>0</v>
      </c>
      <c r="O217" s="75">
        <v>0</v>
      </c>
    </row>
    <row r="218" spans="1:17" s="228" customFormat="1" ht="20.25" customHeight="1" x14ac:dyDescent="0.15">
      <c r="A218" s="401"/>
      <c r="B218" s="88" t="s">
        <v>132</v>
      </c>
      <c r="C218" s="59">
        <f t="shared" si="38"/>
        <v>72000</v>
      </c>
      <c r="D218" s="74">
        <v>0</v>
      </c>
      <c r="E218" s="74">
        <v>0</v>
      </c>
      <c r="F218" s="74">
        <v>0</v>
      </c>
      <c r="G218" s="74">
        <v>0</v>
      </c>
      <c r="H218" s="74">
        <v>0</v>
      </c>
      <c r="I218" s="74">
        <v>0</v>
      </c>
      <c r="J218" s="74">
        <v>0</v>
      </c>
      <c r="K218" s="74">
        <v>0</v>
      </c>
      <c r="L218" s="74">
        <v>0</v>
      </c>
      <c r="M218" s="74">
        <v>72000</v>
      </c>
      <c r="N218" s="74">
        <v>0</v>
      </c>
      <c r="O218" s="75">
        <v>0</v>
      </c>
      <c r="P218" s="232"/>
    </row>
    <row r="219" spans="1:17" s="228" customFormat="1" ht="20.25" customHeight="1" x14ac:dyDescent="0.15">
      <c r="A219" s="401"/>
      <c r="B219" s="88" t="s">
        <v>152</v>
      </c>
      <c r="C219" s="59">
        <v>0</v>
      </c>
      <c r="D219" s="59">
        <v>0</v>
      </c>
      <c r="E219" s="59">
        <v>0</v>
      </c>
      <c r="F219" s="59">
        <v>0</v>
      </c>
      <c r="G219" s="59">
        <v>0</v>
      </c>
      <c r="H219" s="59">
        <v>0</v>
      </c>
      <c r="I219" s="59">
        <v>0</v>
      </c>
      <c r="J219" s="59">
        <v>0</v>
      </c>
      <c r="K219" s="59">
        <v>0</v>
      </c>
      <c r="L219" s="59">
        <v>0</v>
      </c>
      <c r="M219" s="59">
        <v>0</v>
      </c>
      <c r="N219" s="59">
        <v>0</v>
      </c>
      <c r="O219" s="59">
        <v>0</v>
      </c>
      <c r="P219" s="232"/>
    </row>
    <row r="220" spans="1:17" s="228" customFormat="1" ht="20.25" customHeight="1" x14ac:dyDescent="0.15">
      <c r="A220" s="401"/>
      <c r="B220" s="88" t="s">
        <v>166</v>
      </c>
      <c r="C220" s="59">
        <v>0</v>
      </c>
      <c r="D220" s="59">
        <v>0</v>
      </c>
      <c r="E220" s="59">
        <v>0</v>
      </c>
      <c r="F220" s="59">
        <v>0</v>
      </c>
      <c r="G220" s="59">
        <v>0</v>
      </c>
      <c r="H220" s="59">
        <v>0</v>
      </c>
      <c r="I220" s="59">
        <v>0</v>
      </c>
      <c r="J220" s="59">
        <v>0</v>
      </c>
      <c r="K220" s="59">
        <v>0</v>
      </c>
      <c r="L220" s="59">
        <v>0</v>
      </c>
      <c r="M220" s="59">
        <v>0</v>
      </c>
      <c r="N220" s="59">
        <v>0</v>
      </c>
      <c r="O220" s="59">
        <v>0</v>
      </c>
      <c r="P220" s="232"/>
    </row>
    <row r="221" spans="1:17" ht="20.25" customHeight="1" thickBot="1" x14ac:dyDescent="0.2">
      <c r="A221" s="402"/>
      <c r="B221" s="130" t="s">
        <v>20</v>
      </c>
      <c r="C221" s="156" t="e">
        <f>C220/C219</f>
        <v>#DIV/0!</v>
      </c>
      <c r="D221" s="156" t="s">
        <v>127</v>
      </c>
      <c r="E221" s="156" t="s">
        <v>127</v>
      </c>
      <c r="F221" s="156" t="s">
        <v>127</v>
      </c>
      <c r="G221" s="156" t="s">
        <v>127</v>
      </c>
      <c r="H221" s="156" t="s">
        <v>127</v>
      </c>
      <c r="I221" s="156" t="s">
        <v>127</v>
      </c>
      <c r="J221" s="156" t="s">
        <v>127</v>
      </c>
      <c r="K221" s="156" t="s">
        <v>127</v>
      </c>
      <c r="L221" s="156" t="s">
        <v>127</v>
      </c>
      <c r="M221" s="156" t="e">
        <f>M220/M219</f>
        <v>#DIV/0!</v>
      </c>
      <c r="N221" s="156" t="s">
        <v>127</v>
      </c>
      <c r="O221" s="157" t="s">
        <v>127</v>
      </c>
    </row>
    <row r="222" spans="1:17" ht="20.25" customHeight="1" thickBot="1" x14ac:dyDescent="0.2">
      <c r="A222" s="222" t="s">
        <v>98</v>
      </c>
      <c r="B222" s="52" t="s">
        <v>88</v>
      </c>
      <c r="C222" s="71">
        <f>SUM(D222:O222)</f>
        <v>30000</v>
      </c>
      <c r="D222" s="81">
        <v>0</v>
      </c>
      <c r="E222" s="81">
        <v>0</v>
      </c>
      <c r="F222" s="81">
        <v>0</v>
      </c>
      <c r="G222" s="81">
        <v>0</v>
      </c>
      <c r="H222" s="81">
        <v>0</v>
      </c>
      <c r="I222" s="81">
        <v>0</v>
      </c>
      <c r="J222" s="81">
        <v>0</v>
      </c>
      <c r="K222" s="81">
        <v>0</v>
      </c>
      <c r="L222" s="81">
        <v>0</v>
      </c>
      <c r="M222" s="81"/>
      <c r="N222" s="81">
        <v>30000</v>
      </c>
      <c r="O222" s="82">
        <v>0</v>
      </c>
      <c r="P222" s="122"/>
      <c r="Q222" s="120"/>
    </row>
    <row r="223" spans="1:17" ht="20.25" customHeight="1" thickBot="1" x14ac:dyDescent="0.2">
      <c r="A223" s="222" t="s">
        <v>107</v>
      </c>
      <c r="B223" s="52" t="s">
        <v>99</v>
      </c>
      <c r="C223" s="71">
        <f>SUM(D223:O223)</f>
        <v>20000</v>
      </c>
      <c r="D223" s="72">
        <v>0</v>
      </c>
      <c r="E223" s="72">
        <v>0</v>
      </c>
      <c r="F223" s="72">
        <v>0</v>
      </c>
      <c r="G223" s="230">
        <v>0</v>
      </c>
      <c r="H223" s="230">
        <v>10000</v>
      </c>
      <c r="I223" s="230">
        <v>0</v>
      </c>
      <c r="J223" s="230">
        <v>10000</v>
      </c>
      <c r="K223" s="230">
        <v>0</v>
      </c>
      <c r="L223" s="230">
        <v>0</v>
      </c>
      <c r="M223" s="230">
        <v>0</v>
      </c>
      <c r="N223" s="230">
        <v>0</v>
      </c>
      <c r="O223" s="231">
        <v>0</v>
      </c>
      <c r="P223" s="122"/>
      <c r="Q223" s="120"/>
    </row>
    <row r="224" spans="1:17" ht="20.25" customHeight="1" x14ac:dyDescent="0.15">
      <c r="A224" s="217" t="s">
        <v>108</v>
      </c>
      <c r="B224" s="23" t="s">
        <v>99</v>
      </c>
      <c r="C224" s="60">
        <f t="shared" ref="C224:C225" si="39">SUM(D224:O224)</f>
        <v>15000</v>
      </c>
      <c r="D224" s="61">
        <v>0</v>
      </c>
      <c r="E224" s="61">
        <v>0</v>
      </c>
      <c r="F224" s="61">
        <v>0</v>
      </c>
      <c r="G224" s="61">
        <v>0</v>
      </c>
      <c r="H224" s="61">
        <v>0</v>
      </c>
      <c r="I224" s="61">
        <v>0</v>
      </c>
      <c r="J224" s="61">
        <v>0</v>
      </c>
      <c r="K224" s="61">
        <v>0</v>
      </c>
      <c r="L224" s="61">
        <v>15000</v>
      </c>
      <c r="M224" s="61">
        <v>0</v>
      </c>
      <c r="N224" s="61">
        <v>0</v>
      </c>
      <c r="O224" s="62">
        <v>0</v>
      </c>
      <c r="P224" s="122"/>
      <c r="Q224" s="120"/>
    </row>
    <row r="225" spans="1:17" ht="20.25" customHeight="1" x14ac:dyDescent="0.15">
      <c r="A225" s="217"/>
      <c r="B225" s="85" t="s">
        <v>102</v>
      </c>
      <c r="C225" s="68">
        <f t="shared" si="39"/>
        <v>13000</v>
      </c>
      <c r="D225" s="69">
        <v>0</v>
      </c>
      <c r="E225" s="69">
        <v>0</v>
      </c>
      <c r="F225" s="69">
        <v>0</v>
      </c>
      <c r="G225" s="69">
        <v>0</v>
      </c>
      <c r="H225" s="69">
        <v>0</v>
      </c>
      <c r="I225" s="69">
        <v>0</v>
      </c>
      <c r="J225" s="69">
        <v>0</v>
      </c>
      <c r="K225" s="69">
        <v>0</v>
      </c>
      <c r="L225" s="69">
        <v>13000</v>
      </c>
      <c r="M225" s="69">
        <v>0</v>
      </c>
      <c r="N225" s="69">
        <v>0</v>
      </c>
      <c r="O225" s="70">
        <v>0</v>
      </c>
      <c r="P225" s="122"/>
      <c r="Q225" s="120"/>
    </row>
    <row r="226" spans="1:17" ht="20.25" customHeight="1" x14ac:dyDescent="0.15">
      <c r="A226" s="217"/>
      <c r="B226" s="9" t="s">
        <v>126</v>
      </c>
      <c r="C226" s="56">
        <f>SUM(D226:O226)</f>
        <v>12200</v>
      </c>
      <c r="D226" s="57">
        <v>0</v>
      </c>
      <c r="E226" s="57">
        <v>0</v>
      </c>
      <c r="F226" s="57"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7">
        <v>12200</v>
      </c>
      <c r="M226" s="57">
        <v>0</v>
      </c>
      <c r="N226" s="57">
        <v>0</v>
      </c>
      <c r="O226" s="58">
        <v>0</v>
      </c>
      <c r="P226" s="122"/>
      <c r="Q226" s="120"/>
    </row>
    <row r="227" spans="1:17" s="228" customFormat="1" ht="20.25" customHeight="1" x14ac:dyDescent="0.15">
      <c r="A227" s="242"/>
      <c r="B227" s="9" t="s">
        <v>132</v>
      </c>
      <c r="C227" s="56">
        <f>SUM(D227:O227)</f>
        <v>13000</v>
      </c>
      <c r="D227" s="57">
        <v>0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  <c r="J227" s="57">
        <v>0</v>
      </c>
      <c r="K227" s="57">
        <v>0</v>
      </c>
      <c r="L227" s="74">
        <v>13000</v>
      </c>
      <c r="M227" s="57">
        <v>0</v>
      </c>
      <c r="N227" s="57">
        <v>0</v>
      </c>
      <c r="O227" s="58">
        <v>0</v>
      </c>
      <c r="P227" s="122"/>
      <c r="Q227" s="120"/>
    </row>
    <row r="228" spans="1:17" s="228" customFormat="1" ht="20.25" customHeight="1" x14ac:dyDescent="0.15">
      <c r="A228" s="251"/>
      <c r="B228" s="88" t="s">
        <v>150</v>
      </c>
      <c r="C228" s="56">
        <f>SUM(D228:O228)</f>
        <v>13000</v>
      </c>
      <c r="D228" s="74">
        <v>0</v>
      </c>
      <c r="E228" s="74">
        <v>0</v>
      </c>
      <c r="F228" s="74">
        <v>0</v>
      </c>
      <c r="G228" s="74">
        <v>0</v>
      </c>
      <c r="H228" s="74">
        <v>0</v>
      </c>
      <c r="I228" s="74">
        <v>0</v>
      </c>
      <c r="J228" s="74">
        <v>0</v>
      </c>
      <c r="K228" s="74">
        <v>0</v>
      </c>
      <c r="L228" s="74">
        <v>13000</v>
      </c>
      <c r="M228" s="74">
        <v>0</v>
      </c>
      <c r="N228" s="74">
        <v>0</v>
      </c>
      <c r="O228" s="75">
        <v>0</v>
      </c>
      <c r="P228" s="122"/>
      <c r="Q228" s="120"/>
    </row>
    <row r="229" spans="1:17" s="228" customFormat="1" ht="20.25" customHeight="1" x14ac:dyDescent="0.15">
      <c r="A229" s="330"/>
      <c r="B229" s="88" t="s">
        <v>166</v>
      </c>
      <c r="C229" s="56">
        <f>SUM(D229:O229)</f>
        <v>0</v>
      </c>
      <c r="D229" s="74">
        <v>0</v>
      </c>
      <c r="E229" s="74">
        <v>0</v>
      </c>
      <c r="F229" s="74">
        <v>0</v>
      </c>
      <c r="G229" s="74">
        <v>0</v>
      </c>
      <c r="H229" s="74">
        <v>0</v>
      </c>
      <c r="I229" s="74">
        <v>0</v>
      </c>
      <c r="J229" s="74">
        <v>0</v>
      </c>
      <c r="K229" s="74">
        <v>0</v>
      </c>
      <c r="L229" s="74">
        <v>0</v>
      </c>
      <c r="M229" s="74">
        <v>0</v>
      </c>
      <c r="N229" s="74">
        <v>0</v>
      </c>
      <c r="O229" s="74">
        <v>0</v>
      </c>
      <c r="P229" s="122"/>
      <c r="Q229" s="120"/>
    </row>
    <row r="230" spans="1:17" ht="20.25" customHeight="1" thickBot="1" x14ac:dyDescent="0.2">
      <c r="A230" s="218"/>
      <c r="B230" s="130" t="s">
        <v>20</v>
      </c>
      <c r="C230" s="156">
        <f>C229/C228</f>
        <v>0</v>
      </c>
      <c r="D230" s="156" t="s">
        <v>127</v>
      </c>
      <c r="E230" s="156" t="s">
        <v>127</v>
      </c>
      <c r="F230" s="156" t="s">
        <v>127</v>
      </c>
      <c r="G230" s="156" t="s">
        <v>127</v>
      </c>
      <c r="H230" s="156" t="s">
        <v>127</v>
      </c>
      <c r="I230" s="156" t="s">
        <v>127</v>
      </c>
      <c r="J230" s="156" t="s">
        <v>127</v>
      </c>
      <c r="K230" s="156" t="s">
        <v>127</v>
      </c>
      <c r="L230" s="156">
        <f>L229/L228</f>
        <v>0</v>
      </c>
      <c r="M230" s="156" t="s">
        <v>127</v>
      </c>
      <c r="N230" s="156" t="s">
        <v>127</v>
      </c>
      <c r="O230" s="157" t="s">
        <v>127</v>
      </c>
      <c r="P230" s="122"/>
      <c r="Q230" s="120"/>
    </row>
    <row r="231" spans="1:17" ht="20.25" customHeight="1" x14ac:dyDescent="0.15">
      <c r="A231" s="217" t="s">
        <v>109</v>
      </c>
      <c r="B231" s="23" t="s">
        <v>99</v>
      </c>
      <c r="C231" s="60">
        <f t="shared" ref="C231:C236" si="40">SUM(D231:O231)</f>
        <v>3500</v>
      </c>
      <c r="D231" s="61">
        <v>0</v>
      </c>
      <c r="E231" s="61">
        <v>0</v>
      </c>
      <c r="F231" s="61">
        <v>0</v>
      </c>
      <c r="G231" s="61">
        <v>0</v>
      </c>
      <c r="H231" s="61">
        <v>0</v>
      </c>
      <c r="I231" s="61">
        <v>3500</v>
      </c>
      <c r="J231" s="61">
        <v>0</v>
      </c>
      <c r="K231" s="61">
        <v>0</v>
      </c>
      <c r="L231" s="61">
        <v>0</v>
      </c>
      <c r="M231" s="61">
        <v>0</v>
      </c>
      <c r="N231" s="61">
        <v>0</v>
      </c>
      <c r="O231" s="62">
        <v>0</v>
      </c>
      <c r="P231" s="122"/>
      <c r="Q231" s="120"/>
    </row>
    <row r="232" spans="1:17" ht="20.25" customHeight="1" x14ac:dyDescent="0.15">
      <c r="A232" s="217"/>
      <c r="B232" s="85" t="s">
        <v>102</v>
      </c>
      <c r="C232" s="68">
        <f t="shared" si="40"/>
        <v>1644</v>
      </c>
      <c r="D232" s="69">
        <v>0</v>
      </c>
      <c r="E232" s="69">
        <v>0</v>
      </c>
      <c r="F232" s="69">
        <v>0</v>
      </c>
      <c r="G232" s="69">
        <v>0</v>
      </c>
      <c r="H232" s="69">
        <v>0</v>
      </c>
      <c r="I232" s="69">
        <v>0</v>
      </c>
      <c r="J232" s="69">
        <v>0</v>
      </c>
      <c r="K232" s="69">
        <v>0</v>
      </c>
      <c r="L232" s="69">
        <v>0</v>
      </c>
      <c r="M232" s="69">
        <v>1644</v>
      </c>
      <c r="N232" s="69">
        <v>0</v>
      </c>
      <c r="O232" s="70">
        <v>0</v>
      </c>
      <c r="P232" s="122"/>
      <c r="Q232" s="120"/>
    </row>
    <row r="233" spans="1:17" ht="20.25" customHeight="1" x14ac:dyDescent="0.15">
      <c r="A233" s="217"/>
      <c r="B233" s="9" t="s">
        <v>126</v>
      </c>
      <c r="C233" s="56">
        <f t="shared" si="40"/>
        <v>1522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1522</v>
      </c>
      <c r="J233" s="57">
        <v>0</v>
      </c>
      <c r="K233" s="57">
        <v>0</v>
      </c>
      <c r="L233" s="57">
        <v>0</v>
      </c>
      <c r="M233" s="57">
        <v>0</v>
      </c>
      <c r="N233" s="57">
        <v>0</v>
      </c>
      <c r="O233" s="58">
        <v>0</v>
      </c>
      <c r="P233" s="122"/>
      <c r="Q233" s="120"/>
    </row>
    <row r="234" spans="1:17" s="228" customFormat="1" ht="20.25" customHeight="1" x14ac:dyDescent="0.15">
      <c r="A234" s="242"/>
      <c r="B234" s="9" t="s">
        <v>132</v>
      </c>
      <c r="C234" s="56">
        <f t="shared" si="40"/>
        <v>1701</v>
      </c>
      <c r="D234" s="57">
        <v>0</v>
      </c>
      <c r="E234" s="57">
        <v>0</v>
      </c>
      <c r="F234" s="57">
        <v>0</v>
      </c>
      <c r="G234" s="57">
        <v>0</v>
      </c>
      <c r="H234" s="57">
        <v>0</v>
      </c>
      <c r="I234" s="74">
        <v>1701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58">
        <v>0</v>
      </c>
      <c r="P234" s="122"/>
      <c r="Q234" s="120"/>
    </row>
    <row r="235" spans="1:17" s="228" customFormat="1" ht="20.25" customHeight="1" x14ac:dyDescent="0.15">
      <c r="A235" s="251"/>
      <c r="B235" s="88" t="s">
        <v>152</v>
      </c>
      <c r="C235" s="56">
        <f t="shared" si="40"/>
        <v>2187</v>
      </c>
      <c r="D235" s="74">
        <v>0</v>
      </c>
      <c r="E235" s="74">
        <v>0</v>
      </c>
      <c r="F235" s="74">
        <v>0</v>
      </c>
      <c r="G235" s="74">
        <v>0</v>
      </c>
      <c r="H235" s="74">
        <v>0</v>
      </c>
      <c r="I235" s="74">
        <v>2187</v>
      </c>
      <c r="J235" s="74">
        <v>0</v>
      </c>
      <c r="K235" s="74">
        <v>0</v>
      </c>
      <c r="L235" s="74">
        <v>0</v>
      </c>
      <c r="M235" s="74">
        <v>0</v>
      </c>
      <c r="N235" s="74">
        <v>0</v>
      </c>
      <c r="O235" s="75">
        <v>0</v>
      </c>
      <c r="P235" s="122"/>
      <c r="Q235" s="120"/>
    </row>
    <row r="236" spans="1:17" s="228" customFormat="1" ht="20.25" customHeight="1" x14ac:dyDescent="0.15">
      <c r="A236" s="330"/>
      <c r="B236" s="88" t="s">
        <v>166</v>
      </c>
      <c r="C236" s="56">
        <f t="shared" si="40"/>
        <v>0</v>
      </c>
      <c r="D236" s="74">
        <v>0</v>
      </c>
      <c r="E236" s="74">
        <v>0</v>
      </c>
      <c r="F236" s="74">
        <v>0</v>
      </c>
      <c r="G236" s="74">
        <v>0</v>
      </c>
      <c r="H236" s="74">
        <v>0</v>
      </c>
      <c r="I236" s="74">
        <v>0</v>
      </c>
      <c r="J236" s="74">
        <v>0</v>
      </c>
      <c r="K236" s="74">
        <v>0</v>
      </c>
      <c r="L236" s="74">
        <v>0</v>
      </c>
      <c r="M236" s="74">
        <v>0</v>
      </c>
      <c r="N236" s="74">
        <v>0</v>
      </c>
      <c r="O236" s="74">
        <v>0</v>
      </c>
      <c r="P236" s="122"/>
      <c r="Q236" s="120"/>
    </row>
    <row r="237" spans="1:17" ht="20.25" customHeight="1" thickBot="1" x14ac:dyDescent="0.2">
      <c r="A237" s="218"/>
      <c r="B237" s="130" t="s">
        <v>20</v>
      </c>
      <c r="C237" s="156">
        <f>C236/C235</f>
        <v>0</v>
      </c>
      <c r="D237" s="156" t="s">
        <v>124</v>
      </c>
      <c r="E237" s="156" t="s">
        <v>125</v>
      </c>
      <c r="F237" s="156" t="s">
        <v>124</v>
      </c>
      <c r="G237" s="156" t="s">
        <v>125</v>
      </c>
      <c r="H237" s="156" t="s">
        <v>125</v>
      </c>
      <c r="I237" s="156">
        <f>I236/I235</f>
        <v>0</v>
      </c>
      <c r="J237" s="156" t="s">
        <v>125</v>
      </c>
      <c r="K237" s="156" t="s">
        <v>125</v>
      </c>
      <c r="L237" s="156" t="s">
        <v>125</v>
      </c>
      <c r="M237" s="156" t="s">
        <v>125</v>
      </c>
      <c r="N237" s="156" t="s">
        <v>125</v>
      </c>
      <c r="O237" s="157" t="s">
        <v>125</v>
      </c>
      <c r="P237" s="122"/>
      <c r="Q237" s="120"/>
    </row>
    <row r="238" spans="1:17" ht="20.25" customHeight="1" x14ac:dyDescent="0.15">
      <c r="A238" s="217" t="s">
        <v>110</v>
      </c>
      <c r="B238" s="23" t="s">
        <v>99</v>
      </c>
      <c r="C238" s="60">
        <f>SUM(D238:O238)</f>
        <v>4500</v>
      </c>
      <c r="D238" s="61">
        <v>0</v>
      </c>
      <c r="E238" s="61">
        <v>0</v>
      </c>
      <c r="F238" s="61">
        <v>0</v>
      </c>
      <c r="G238" s="61">
        <v>0</v>
      </c>
      <c r="H238" s="61">
        <v>0</v>
      </c>
      <c r="I238" s="61">
        <v>0</v>
      </c>
      <c r="J238" s="61">
        <v>0</v>
      </c>
      <c r="K238" s="61">
        <v>4500</v>
      </c>
      <c r="L238" s="61">
        <v>0</v>
      </c>
      <c r="M238" s="61">
        <v>0</v>
      </c>
      <c r="N238" s="61">
        <v>0</v>
      </c>
      <c r="O238" s="62">
        <v>0</v>
      </c>
      <c r="P238" s="122"/>
      <c r="Q238" s="120"/>
    </row>
    <row r="239" spans="1:17" ht="20.25" customHeight="1" x14ac:dyDescent="0.15">
      <c r="A239" s="217"/>
      <c r="B239" s="85" t="s">
        <v>102</v>
      </c>
      <c r="C239" s="68">
        <f>SUM(D239:O239)</f>
        <v>6000</v>
      </c>
      <c r="D239" s="69">
        <v>0</v>
      </c>
      <c r="E239" s="69">
        <v>0</v>
      </c>
      <c r="F239" s="69">
        <v>0</v>
      </c>
      <c r="G239" s="69">
        <v>0</v>
      </c>
      <c r="H239" s="69">
        <v>0</v>
      </c>
      <c r="I239" s="69">
        <v>0</v>
      </c>
      <c r="J239" s="69">
        <v>0</v>
      </c>
      <c r="K239" s="69">
        <v>6000</v>
      </c>
      <c r="L239" s="69">
        <v>0</v>
      </c>
      <c r="M239" s="69">
        <v>0</v>
      </c>
      <c r="N239" s="69">
        <v>0</v>
      </c>
      <c r="O239" s="70">
        <v>0</v>
      </c>
      <c r="P239" s="122"/>
      <c r="Q239" s="120"/>
    </row>
    <row r="240" spans="1:17" ht="20.25" customHeight="1" x14ac:dyDescent="0.15">
      <c r="A240" s="217"/>
      <c r="B240" s="9" t="s">
        <v>126</v>
      </c>
      <c r="C240" s="56">
        <f>SUM(D240:O240)</f>
        <v>7000</v>
      </c>
      <c r="D240" s="57">
        <v>0</v>
      </c>
      <c r="E240" s="57">
        <v>0</v>
      </c>
      <c r="F240" s="57">
        <v>0</v>
      </c>
      <c r="G240" s="57">
        <v>0</v>
      </c>
      <c r="H240" s="57">
        <v>0</v>
      </c>
      <c r="I240" s="57">
        <v>0</v>
      </c>
      <c r="J240" s="57">
        <v>0</v>
      </c>
      <c r="K240" s="57">
        <v>7000</v>
      </c>
      <c r="L240" s="57">
        <v>0</v>
      </c>
      <c r="M240" s="57">
        <v>0</v>
      </c>
      <c r="N240" s="57">
        <v>0</v>
      </c>
      <c r="O240" s="58">
        <v>0</v>
      </c>
      <c r="P240" s="122"/>
      <c r="Q240" s="120"/>
    </row>
    <row r="241" spans="1:17" s="228" customFormat="1" ht="20.25" customHeight="1" x14ac:dyDescent="0.15">
      <c r="A241" s="242"/>
      <c r="B241" s="9" t="s">
        <v>132</v>
      </c>
      <c r="C241" s="56">
        <f>SUM(D241:O241)</f>
        <v>6000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74">
        <v>6000</v>
      </c>
      <c r="L241" s="57">
        <v>0</v>
      </c>
      <c r="M241" s="57">
        <v>0</v>
      </c>
      <c r="N241" s="57">
        <v>0</v>
      </c>
      <c r="O241" s="58">
        <v>0</v>
      </c>
      <c r="P241" s="122"/>
      <c r="Q241" s="120"/>
    </row>
    <row r="242" spans="1:17" s="228" customFormat="1" ht="20.25" customHeight="1" x14ac:dyDescent="0.15">
      <c r="A242" s="251"/>
      <c r="B242" s="88" t="s">
        <v>150</v>
      </c>
      <c r="C242" s="56">
        <f>SUM(D242:O242)</f>
        <v>6300</v>
      </c>
      <c r="D242" s="74">
        <v>0</v>
      </c>
      <c r="E242" s="74">
        <v>0</v>
      </c>
      <c r="F242" s="74">
        <v>0</v>
      </c>
      <c r="G242" s="74">
        <v>0</v>
      </c>
      <c r="H242" s="74">
        <v>0</v>
      </c>
      <c r="I242" s="74">
        <v>0</v>
      </c>
      <c r="J242" s="74">
        <v>0</v>
      </c>
      <c r="K242" s="74">
        <v>6300</v>
      </c>
      <c r="L242" s="74">
        <v>0</v>
      </c>
      <c r="M242" s="74">
        <v>0</v>
      </c>
      <c r="N242" s="74">
        <v>0</v>
      </c>
      <c r="O242" s="75">
        <v>0</v>
      </c>
      <c r="P242" s="122"/>
      <c r="Q242" s="120"/>
    </row>
    <row r="243" spans="1:17" s="228" customFormat="1" ht="20.25" customHeight="1" x14ac:dyDescent="0.15">
      <c r="A243" s="330"/>
      <c r="B243" s="88" t="s">
        <v>166</v>
      </c>
      <c r="C243" s="59">
        <v>0</v>
      </c>
      <c r="D243" s="59">
        <v>0</v>
      </c>
      <c r="E243" s="59">
        <v>0</v>
      </c>
      <c r="F243" s="59">
        <v>0</v>
      </c>
      <c r="G243" s="59">
        <v>0</v>
      </c>
      <c r="H243" s="59">
        <v>0</v>
      </c>
      <c r="I243" s="59">
        <v>0</v>
      </c>
      <c r="J243" s="59">
        <v>0</v>
      </c>
      <c r="K243" s="59">
        <v>0</v>
      </c>
      <c r="L243" s="59">
        <v>0</v>
      </c>
      <c r="M243" s="59">
        <v>0</v>
      </c>
      <c r="N243" s="59">
        <v>0</v>
      </c>
      <c r="O243" s="59">
        <v>0</v>
      </c>
      <c r="P243" s="122"/>
      <c r="Q243" s="120"/>
    </row>
    <row r="244" spans="1:17" ht="20.25" customHeight="1" thickBot="1" x14ac:dyDescent="0.2">
      <c r="A244" s="218"/>
      <c r="B244" s="130" t="s">
        <v>20</v>
      </c>
      <c r="C244" s="156">
        <f>C242/C241</f>
        <v>1.05</v>
      </c>
      <c r="D244" s="156" t="s">
        <v>105</v>
      </c>
      <c r="E244" s="156" t="s">
        <v>105</v>
      </c>
      <c r="F244" s="156" t="s">
        <v>105</v>
      </c>
      <c r="G244" s="156" t="s">
        <v>105</v>
      </c>
      <c r="H244" s="156" t="s">
        <v>105</v>
      </c>
      <c r="I244" s="156" t="s">
        <v>105</v>
      </c>
      <c r="J244" s="156" t="s">
        <v>105</v>
      </c>
      <c r="K244" s="156">
        <f>K242/K241</f>
        <v>1.05</v>
      </c>
      <c r="L244" s="156" t="s">
        <v>105</v>
      </c>
      <c r="M244" s="156" t="s">
        <v>125</v>
      </c>
      <c r="N244" s="156" t="s">
        <v>105</v>
      </c>
      <c r="O244" s="157" t="s">
        <v>105</v>
      </c>
      <c r="P244" s="122"/>
      <c r="Q244" s="120"/>
    </row>
    <row r="245" spans="1:17" ht="20.25" customHeight="1" x14ac:dyDescent="0.15">
      <c r="A245" s="216" t="s">
        <v>112</v>
      </c>
      <c r="B245" s="198" t="s">
        <v>102</v>
      </c>
      <c r="C245" s="113">
        <f>SUM(D245:O245)</f>
        <v>6582</v>
      </c>
      <c r="D245" s="114">
        <v>0</v>
      </c>
      <c r="E245" s="114">
        <v>0</v>
      </c>
      <c r="F245" s="114">
        <v>0</v>
      </c>
      <c r="G245" s="114">
        <v>0</v>
      </c>
      <c r="H245" s="114">
        <v>2000</v>
      </c>
      <c r="I245" s="114">
        <v>1200</v>
      </c>
      <c r="J245" s="114">
        <v>1200</v>
      </c>
      <c r="K245" s="114">
        <v>300</v>
      </c>
      <c r="L245" s="114">
        <v>882</v>
      </c>
      <c r="M245" s="114">
        <v>1000</v>
      </c>
      <c r="N245" s="114">
        <v>0</v>
      </c>
      <c r="O245" s="115">
        <v>0</v>
      </c>
      <c r="P245" s="122"/>
      <c r="Q245" s="120"/>
    </row>
    <row r="246" spans="1:17" ht="20.25" customHeight="1" x14ac:dyDescent="0.15">
      <c r="A246" s="217"/>
      <c r="B246" s="88" t="s">
        <v>126</v>
      </c>
      <c r="C246" s="59">
        <f>SUM(D246:O246)</f>
        <v>1611</v>
      </c>
      <c r="D246" s="74">
        <v>0</v>
      </c>
      <c r="E246" s="74">
        <v>0</v>
      </c>
      <c r="F246" s="74">
        <v>0</v>
      </c>
      <c r="G246" s="74">
        <v>0</v>
      </c>
      <c r="H246" s="74">
        <v>0</v>
      </c>
      <c r="I246" s="74">
        <v>0</v>
      </c>
      <c r="J246" s="74">
        <v>90</v>
      </c>
      <c r="K246" s="74">
        <v>800</v>
      </c>
      <c r="L246" s="74">
        <v>636</v>
      </c>
      <c r="M246" s="74">
        <v>0</v>
      </c>
      <c r="N246" s="74">
        <v>0</v>
      </c>
      <c r="O246" s="75">
        <v>85</v>
      </c>
      <c r="P246" s="122"/>
      <c r="Q246" s="120"/>
    </row>
    <row r="247" spans="1:17" s="228" customFormat="1" ht="20.25" customHeight="1" x14ac:dyDescent="0.15">
      <c r="A247" s="242"/>
      <c r="B247" s="88" t="s">
        <v>132</v>
      </c>
      <c r="C247" s="59">
        <f>SUM(D247:O247)</f>
        <v>1718</v>
      </c>
      <c r="D247" s="258">
        <v>0</v>
      </c>
      <c r="E247" s="74">
        <v>0</v>
      </c>
      <c r="F247" s="74">
        <v>0</v>
      </c>
      <c r="G247" s="74">
        <v>0</v>
      </c>
      <c r="H247" s="74">
        <v>553</v>
      </c>
      <c r="I247" s="74">
        <v>0</v>
      </c>
      <c r="J247" s="74">
        <v>0</v>
      </c>
      <c r="K247" s="74">
        <v>0</v>
      </c>
      <c r="L247" s="74">
        <v>1165</v>
      </c>
      <c r="M247" s="74">
        <v>0</v>
      </c>
      <c r="N247" s="74">
        <v>0</v>
      </c>
      <c r="O247" s="75">
        <v>0</v>
      </c>
      <c r="P247" s="122"/>
      <c r="Q247" s="120"/>
    </row>
    <row r="248" spans="1:17" s="228" customFormat="1" ht="20.25" customHeight="1" x14ac:dyDescent="0.15">
      <c r="A248" s="251"/>
      <c r="B248" s="88" t="s">
        <v>150</v>
      </c>
      <c r="C248" s="59">
        <f>SUM(D248:O248)</f>
        <v>1827</v>
      </c>
      <c r="D248" s="258">
        <v>0</v>
      </c>
      <c r="E248" s="74">
        <v>0</v>
      </c>
      <c r="F248" s="74">
        <v>0</v>
      </c>
      <c r="G248" s="74">
        <v>0</v>
      </c>
      <c r="H248" s="74">
        <v>621</v>
      </c>
      <c r="I248" s="74">
        <v>0</v>
      </c>
      <c r="J248" s="74">
        <v>1206</v>
      </c>
      <c r="K248" s="74">
        <v>0</v>
      </c>
      <c r="L248" s="74">
        <v>0</v>
      </c>
      <c r="M248" s="74">
        <v>0</v>
      </c>
      <c r="N248" s="74">
        <v>0</v>
      </c>
      <c r="O248" s="75">
        <v>0</v>
      </c>
      <c r="P248" s="122"/>
      <c r="Q248" s="120"/>
    </row>
    <row r="249" spans="1:17" s="228" customFormat="1" ht="20.25" customHeight="1" x14ac:dyDescent="0.15">
      <c r="A249" s="330"/>
      <c r="B249" s="88" t="s">
        <v>166</v>
      </c>
      <c r="C249" s="59">
        <f>SUM(D249:O249)</f>
        <v>329</v>
      </c>
      <c r="D249" s="258">
        <v>0</v>
      </c>
      <c r="E249" s="74">
        <v>0</v>
      </c>
      <c r="F249" s="74">
        <v>0</v>
      </c>
      <c r="G249" s="74">
        <v>0</v>
      </c>
      <c r="H249" s="74">
        <v>0</v>
      </c>
      <c r="I249" s="74">
        <v>0</v>
      </c>
      <c r="J249" s="74">
        <v>0</v>
      </c>
      <c r="K249" s="74">
        <v>308</v>
      </c>
      <c r="L249" s="74">
        <v>0</v>
      </c>
      <c r="M249" s="74">
        <v>21</v>
      </c>
      <c r="N249" s="74">
        <v>0</v>
      </c>
      <c r="O249" s="75">
        <v>0</v>
      </c>
      <c r="P249" s="122"/>
      <c r="Q249" s="120"/>
    </row>
    <row r="250" spans="1:17" ht="20.25" customHeight="1" thickBot="1" x14ac:dyDescent="0.2">
      <c r="A250" s="218"/>
      <c r="B250" s="130" t="s">
        <v>20</v>
      </c>
      <c r="C250" s="156">
        <f>C249/C248</f>
        <v>0.18007662835249041</v>
      </c>
      <c r="D250" s="199" t="s">
        <v>105</v>
      </c>
      <c r="E250" s="156" t="s">
        <v>105</v>
      </c>
      <c r="F250" s="156" t="s">
        <v>105</v>
      </c>
      <c r="G250" s="156" t="s">
        <v>105</v>
      </c>
      <c r="H250" s="156" t="s">
        <v>105</v>
      </c>
      <c r="I250" s="156" t="s">
        <v>105</v>
      </c>
      <c r="J250" s="156" t="s">
        <v>105</v>
      </c>
      <c r="K250" s="156" t="s">
        <v>105</v>
      </c>
      <c r="L250" s="156" t="e">
        <f>L2493/L248</f>
        <v>#DIV/0!</v>
      </c>
      <c r="M250" s="156" t="s">
        <v>105</v>
      </c>
      <c r="N250" s="156" t="s">
        <v>105</v>
      </c>
      <c r="O250" s="157" t="s">
        <v>105</v>
      </c>
      <c r="P250" s="122"/>
      <c r="Q250" s="120"/>
    </row>
    <row r="251" spans="1:17" ht="20.25" customHeight="1" thickBot="1" x14ac:dyDescent="0.2">
      <c r="A251" s="222" t="s">
        <v>121</v>
      </c>
      <c r="B251" s="52" t="s">
        <v>102</v>
      </c>
      <c r="C251" s="71">
        <f>SUM(D251:O251)</f>
        <v>38443</v>
      </c>
      <c r="D251" s="72">
        <v>0</v>
      </c>
      <c r="E251" s="72">
        <v>0</v>
      </c>
      <c r="F251" s="72">
        <v>0</v>
      </c>
      <c r="G251" s="230">
        <v>0</v>
      </c>
      <c r="H251" s="230">
        <v>0</v>
      </c>
      <c r="I251" s="230">
        <v>0</v>
      </c>
      <c r="J251" s="230">
        <v>38443</v>
      </c>
      <c r="K251" s="230">
        <v>0</v>
      </c>
      <c r="L251" s="230">
        <v>0</v>
      </c>
      <c r="M251" s="230">
        <v>0</v>
      </c>
      <c r="N251" s="230">
        <v>0</v>
      </c>
      <c r="O251" s="231">
        <v>0</v>
      </c>
      <c r="P251" s="122"/>
      <c r="Q251" s="120"/>
    </row>
    <row r="252" spans="1:17" ht="19.5" customHeight="1" x14ac:dyDescent="0.15">
      <c r="A252" s="237" t="s">
        <v>129</v>
      </c>
      <c r="B252" s="23" t="s">
        <v>126</v>
      </c>
      <c r="C252" s="113">
        <f>SUM(D252:O252)</f>
        <v>225000</v>
      </c>
      <c r="D252" s="61">
        <v>0</v>
      </c>
      <c r="E252" s="61">
        <v>0</v>
      </c>
      <c r="F252" s="61">
        <v>0</v>
      </c>
      <c r="G252" s="61">
        <v>0</v>
      </c>
      <c r="H252" s="61">
        <v>0</v>
      </c>
      <c r="I252" s="61">
        <v>0</v>
      </c>
      <c r="J252" s="61">
        <v>0</v>
      </c>
      <c r="K252" s="61">
        <v>225000</v>
      </c>
      <c r="L252" s="61">
        <v>0</v>
      </c>
      <c r="M252" s="61">
        <v>0</v>
      </c>
      <c r="N252" s="61">
        <v>0</v>
      </c>
      <c r="O252" s="62">
        <v>0</v>
      </c>
      <c r="P252" s="122"/>
      <c r="Q252" s="120"/>
    </row>
    <row r="253" spans="1:17" s="228" customFormat="1" ht="19.5" customHeight="1" x14ac:dyDescent="0.15">
      <c r="A253" s="242"/>
      <c r="B253" s="88" t="s">
        <v>132</v>
      </c>
      <c r="C253" s="59">
        <f>SUM(D253:O253)</f>
        <v>8066</v>
      </c>
      <c r="D253" s="74">
        <v>0</v>
      </c>
      <c r="E253" s="74">
        <v>0</v>
      </c>
      <c r="F253" s="74">
        <v>0</v>
      </c>
      <c r="G253" s="74">
        <v>0</v>
      </c>
      <c r="H253" s="74">
        <v>0</v>
      </c>
      <c r="I253" s="74">
        <v>0</v>
      </c>
      <c r="J253" s="74">
        <v>0</v>
      </c>
      <c r="K253" s="74">
        <v>4033</v>
      </c>
      <c r="L253" s="74">
        <v>4033</v>
      </c>
      <c r="M253" s="74">
        <v>0</v>
      </c>
      <c r="N253" s="74">
        <v>0</v>
      </c>
      <c r="O253" s="58">
        <v>0</v>
      </c>
      <c r="P253" s="122"/>
      <c r="Q253" s="120"/>
    </row>
    <row r="254" spans="1:17" s="228" customFormat="1" ht="19.5" customHeight="1" x14ac:dyDescent="0.15">
      <c r="A254" s="251"/>
      <c r="B254" s="88" t="s">
        <v>150</v>
      </c>
      <c r="C254" s="59">
        <f>SUM(D254:O254)</f>
        <v>442426</v>
      </c>
      <c r="D254" s="258">
        <v>0</v>
      </c>
      <c r="E254" s="74">
        <v>0</v>
      </c>
      <c r="F254" s="74">
        <v>0</v>
      </c>
      <c r="G254" s="74">
        <v>0</v>
      </c>
      <c r="H254" s="74">
        <v>0</v>
      </c>
      <c r="I254" s="74">
        <v>0</v>
      </c>
      <c r="J254" s="74">
        <v>0</v>
      </c>
      <c r="K254" s="74">
        <v>171666</v>
      </c>
      <c r="L254" s="74">
        <v>270760</v>
      </c>
      <c r="M254" s="74">
        <v>0</v>
      </c>
      <c r="N254" s="74">
        <v>0</v>
      </c>
      <c r="O254" s="75">
        <v>0</v>
      </c>
      <c r="P254" s="122"/>
      <c r="Q254" s="120"/>
    </row>
    <row r="255" spans="1:17" s="228" customFormat="1" ht="19.5" customHeight="1" x14ac:dyDescent="0.15">
      <c r="A255" s="330"/>
      <c r="B255" s="88" t="s">
        <v>166</v>
      </c>
      <c r="C255" s="59">
        <v>0</v>
      </c>
      <c r="D255" s="258">
        <v>0</v>
      </c>
      <c r="E255" s="258">
        <v>0</v>
      </c>
      <c r="F255" s="258">
        <v>0</v>
      </c>
      <c r="G255" s="258">
        <v>0</v>
      </c>
      <c r="H255" s="258">
        <v>0</v>
      </c>
      <c r="I255" s="258">
        <v>0</v>
      </c>
      <c r="J255" s="258">
        <v>0</v>
      </c>
      <c r="K255" s="258">
        <v>0</v>
      </c>
      <c r="L255" s="258">
        <v>0</v>
      </c>
      <c r="M255" s="258">
        <v>0</v>
      </c>
      <c r="N255" s="258">
        <v>0</v>
      </c>
      <c r="O255" s="258">
        <v>0</v>
      </c>
      <c r="P255" s="122"/>
      <c r="Q255" s="120"/>
    </row>
    <row r="256" spans="1:17" s="228" customFormat="1" ht="20.25" customHeight="1" thickBot="1" x14ac:dyDescent="0.2">
      <c r="A256" s="238"/>
      <c r="B256" s="130" t="s">
        <v>20</v>
      </c>
      <c r="C256" s="156">
        <f>C255/C254</f>
        <v>0</v>
      </c>
      <c r="D256" s="199" t="s">
        <v>105</v>
      </c>
      <c r="E256" s="156" t="s">
        <v>105</v>
      </c>
      <c r="F256" s="156" t="s">
        <v>105</v>
      </c>
      <c r="G256" s="156" t="s">
        <v>105</v>
      </c>
      <c r="H256" s="156" t="s">
        <v>105</v>
      </c>
      <c r="I256" s="156" t="s">
        <v>105</v>
      </c>
      <c r="J256" s="156" t="s">
        <v>105</v>
      </c>
      <c r="K256" s="156">
        <f>K255/K254</f>
        <v>0</v>
      </c>
      <c r="L256" s="156" t="s">
        <v>105</v>
      </c>
      <c r="M256" s="156" t="s">
        <v>105</v>
      </c>
      <c r="N256" s="156" t="s">
        <v>105</v>
      </c>
      <c r="O256" s="157" t="s">
        <v>105</v>
      </c>
      <c r="P256" s="122"/>
      <c r="Q256" s="120"/>
    </row>
    <row r="257" spans="1:17" ht="20.25" customHeight="1" thickBot="1" x14ac:dyDescent="0.2">
      <c r="A257" s="217" t="s">
        <v>120</v>
      </c>
      <c r="B257" s="85" t="s">
        <v>102</v>
      </c>
      <c r="C257" s="229">
        <f>SUM(D257:O257)</f>
        <v>100000</v>
      </c>
      <c r="D257" s="69">
        <v>0</v>
      </c>
      <c r="E257" s="69">
        <v>0</v>
      </c>
      <c r="F257" s="69">
        <v>0</v>
      </c>
      <c r="G257" s="69">
        <v>0</v>
      </c>
      <c r="H257" s="69">
        <v>0</v>
      </c>
      <c r="I257" s="69">
        <v>0</v>
      </c>
      <c r="J257" s="69">
        <v>0</v>
      </c>
      <c r="K257" s="69">
        <v>0</v>
      </c>
      <c r="L257" s="69">
        <v>0</v>
      </c>
      <c r="M257" s="69">
        <v>0</v>
      </c>
      <c r="N257" s="69">
        <v>100000</v>
      </c>
      <c r="O257" s="70">
        <v>0</v>
      </c>
      <c r="P257" s="122"/>
      <c r="Q257" s="120"/>
    </row>
    <row r="258" spans="1:17" s="228" customFormat="1" ht="20.25" customHeight="1" x14ac:dyDescent="0.15">
      <c r="A258" s="405" t="s">
        <v>135</v>
      </c>
      <c r="B258" s="198" t="s">
        <v>132</v>
      </c>
      <c r="C258" s="113">
        <f t="shared" ref="C258:C268" si="41">SUM(D258:O258)</f>
        <v>1051530</v>
      </c>
      <c r="D258" s="114">
        <v>20779</v>
      </c>
      <c r="E258" s="114">
        <v>21764</v>
      </c>
      <c r="F258" s="114">
        <v>37962</v>
      </c>
      <c r="G258" s="114">
        <v>74993</v>
      </c>
      <c r="H258" s="114">
        <v>105362</v>
      </c>
      <c r="I258" s="114">
        <v>100973</v>
      </c>
      <c r="J258" s="114">
        <v>144092</v>
      </c>
      <c r="K258" s="114">
        <v>162195</v>
      </c>
      <c r="L258" s="114">
        <v>120226</v>
      </c>
      <c r="M258" s="114">
        <v>96359</v>
      </c>
      <c r="N258" s="114">
        <v>86321</v>
      </c>
      <c r="O258" s="115">
        <v>80504</v>
      </c>
      <c r="P258" s="122"/>
      <c r="Q258" s="120"/>
    </row>
    <row r="259" spans="1:17" s="228" customFormat="1" ht="20.25" customHeight="1" x14ac:dyDescent="0.15">
      <c r="A259" s="406"/>
      <c r="B259" s="9" t="s">
        <v>150</v>
      </c>
      <c r="C259" s="56">
        <f t="shared" si="41"/>
        <v>1204927</v>
      </c>
      <c r="D259" s="57">
        <v>61060</v>
      </c>
      <c r="E259" s="57">
        <v>60992</v>
      </c>
      <c r="F259" s="57">
        <v>86815</v>
      </c>
      <c r="G259" s="57">
        <v>104167</v>
      </c>
      <c r="H259" s="57">
        <v>129762</v>
      </c>
      <c r="I259" s="57">
        <v>108327</v>
      </c>
      <c r="J259" s="57">
        <v>109322</v>
      </c>
      <c r="K259" s="57">
        <v>165509</v>
      </c>
      <c r="L259" s="57">
        <v>113963</v>
      </c>
      <c r="M259" s="57">
        <v>84445</v>
      </c>
      <c r="N259" s="57">
        <v>93969</v>
      </c>
      <c r="O259" s="57">
        <v>86596</v>
      </c>
      <c r="P259" s="122"/>
      <c r="Q259" s="120"/>
    </row>
    <row r="260" spans="1:17" s="228" customFormat="1" ht="20.25" customHeight="1" x14ac:dyDescent="0.15">
      <c r="A260" s="406"/>
      <c r="B260" s="85" t="s">
        <v>166</v>
      </c>
      <c r="C260" s="56">
        <f t="shared" si="41"/>
        <v>1089095</v>
      </c>
      <c r="D260" s="69">
        <v>97840</v>
      </c>
      <c r="E260" s="69">
        <v>69836</v>
      </c>
      <c r="F260" s="69">
        <v>78569</v>
      </c>
      <c r="G260" s="69">
        <v>44559</v>
      </c>
      <c r="H260" s="69">
        <v>69029</v>
      </c>
      <c r="I260" s="69">
        <v>88998</v>
      </c>
      <c r="J260" s="69">
        <v>97096</v>
      </c>
      <c r="K260" s="69">
        <v>137071</v>
      </c>
      <c r="L260" s="69">
        <v>118527</v>
      </c>
      <c r="M260" s="69">
        <v>109822</v>
      </c>
      <c r="N260" s="69">
        <v>106898</v>
      </c>
      <c r="O260" s="69">
        <v>70850</v>
      </c>
      <c r="P260" s="122"/>
      <c r="Q260" s="120"/>
    </row>
    <row r="261" spans="1:17" s="228" customFormat="1" ht="20.25" customHeight="1" thickBot="1" x14ac:dyDescent="0.2">
      <c r="A261" s="407"/>
      <c r="B261" s="287" t="s">
        <v>20</v>
      </c>
      <c r="C261" s="288">
        <f>C260/C259</f>
        <v>0.9038680351589764</v>
      </c>
      <c r="D261" s="288">
        <f t="shared" ref="D261:O261" si="42">D260/D259</f>
        <v>1.602358336062889</v>
      </c>
      <c r="E261" s="288">
        <f t="shared" si="42"/>
        <v>1.1450026232948582</v>
      </c>
      <c r="F261" s="288">
        <f t="shared" si="42"/>
        <v>0.90501641421413348</v>
      </c>
      <c r="G261" s="288">
        <f t="shared" si="42"/>
        <v>0.42776503115190029</v>
      </c>
      <c r="H261" s="288">
        <f t="shared" si="42"/>
        <v>0.53196621507066788</v>
      </c>
      <c r="I261" s="288">
        <f t="shared" si="42"/>
        <v>0.82156803013099222</v>
      </c>
      <c r="J261" s="288">
        <f t="shared" si="42"/>
        <v>0.88816523664038349</v>
      </c>
      <c r="K261" s="288">
        <f t="shared" si="42"/>
        <v>0.82817852805587611</v>
      </c>
      <c r="L261" s="288">
        <f t="shared" si="42"/>
        <v>1.0400480857822276</v>
      </c>
      <c r="M261" s="288">
        <f t="shared" si="42"/>
        <v>1.3005151281899461</v>
      </c>
      <c r="N261" s="288">
        <f t="shared" si="42"/>
        <v>1.1375879279336802</v>
      </c>
      <c r="O261" s="288">
        <f t="shared" si="42"/>
        <v>0.81816712088318166</v>
      </c>
      <c r="P261" s="122"/>
      <c r="Q261" s="120"/>
    </row>
    <row r="262" spans="1:17" s="228" customFormat="1" ht="20.25" customHeight="1" x14ac:dyDescent="0.15">
      <c r="A262" s="371" t="s">
        <v>136</v>
      </c>
      <c r="B262" s="198" t="s">
        <v>132</v>
      </c>
      <c r="C262" s="60">
        <f t="shared" si="41"/>
        <v>23925</v>
      </c>
      <c r="D262" s="114">
        <v>0</v>
      </c>
      <c r="E262" s="114">
        <v>0</v>
      </c>
      <c r="F262" s="114">
        <v>0</v>
      </c>
      <c r="G262" s="114">
        <v>0</v>
      </c>
      <c r="H262" s="114">
        <v>0</v>
      </c>
      <c r="I262" s="114">
        <v>0</v>
      </c>
      <c r="J262" s="114">
        <v>0</v>
      </c>
      <c r="K262" s="114">
        <v>0</v>
      </c>
      <c r="L262" s="114">
        <v>6538</v>
      </c>
      <c r="M262" s="114">
        <v>8489</v>
      </c>
      <c r="N262" s="114">
        <v>4858</v>
      </c>
      <c r="O262" s="115">
        <v>4040</v>
      </c>
      <c r="P262" s="122"/>
      <c r="Q262" s="120"/>
    </row>
    <row r="263" spans="1:17" s="278" customFormat="1" ht="20.25" customHeight="1" x14ac:dyDescent="0.15">
      <c r="A263" s="372"/>
      <c r="B263" s="9" t="s">
        <v>150</v>
      </c>
      <c r="C263" s="68">
        <f t="shared" si="41"/>
        <v>122699</v>
      </c>
      <c r="D263" s="57">
        <v>3086</v>
      </c>
      <c r="E263" s="57">
        <v>3945</v>
      </c>
      <c r="F263" s="57">
        <v>4387</v>
      </c>
      <c r="G263" s="57">
        <v>10482</v>
      </c>
      <c r="H263" s="57">
        <v>14392</v>
      </c>
      <c r="I263" s="57">
        <v>11696</v>
      </c>
      <c r="J263" s="57">
        <v>11545</v>
      </c>
      <c r="K263" s="57">
        <v>21643</v>
      </c>
      <c r="L263" s="57">
        <v>16020</v>
      </c>
      <c r="M263" s="57">
        <v>7878</v>
      </c>
      <c r="N263" s="57">
        <v>11033</v>
      </c>
      <c r="O263" s="57">
        <v>6592</v>
      </c>
      <c r="P263" s="276"/>
      <c r="Q263" s="277"/>
    </row>
    <row r="264" spans="1:17" s="304" customFormat="1" ht="20.25" customHeight="1" x14ac:dyDescent="0.15">
      <c r="A264" s="372"/>
      <c r="B264" s="85" t="s">
        <v>166</v>
      </c>
      <c r="C264" s="68">
        <f t="shared" si="41"/>
        <v>52524</v>
      </c>
      <c r="D264" s="69">
        <v>5028</v>
      </c>
      <c r="E264" s="69">
        <v>6560</v>
      </c>
      <c r="F264" s="69">
        <v>3559</v>
      </c>
      <c r="G264" s="69">
        <v>1425</v>
      </c>
      <c r="H264" s="69">
        <v>1216</v>
      </c>
      <c r="I264" s="69">
        <v>2531</v>
      </c>
      <c r="J264" s="69">
        <v>3366</v>
      </c>
      <c r="K264" s="69">
        <v>5456</v>
      </c>
      <c r="L264" s="69">
        <v>7448</v>
      </c>
      <c r="M264" s="69">
        <v>5530</v>
      </c>
      <c r="N264" s="69">
        <v>5387</v>
      </c>
      <c r="O264" s="69">
        <v>5018</v>
      </c>
      <c r="P264" s="122"/>
      <c r="Q264" s="344"/>
    </row>
    <row r="265" spans="1:17" s="228" customFormat="1" ht="20.25" customHeight="1" thickBot="1" x14ac:dyDescent="0.2">
      <c r="A265" s="373"/>
      <c r="B265" s="286" t="s">
        <v>20</v>
      </c>
      <c r="C265" s="289">
        <f>C264/C263</f>
        <v>0.42807194842663754</v>
      </c>
      <c r="D265" s="289">
        <f t="shared" ref="D265:O265" si="43">D264/D263</f>
        <v>1.6292935839274141</v>
      </c>
      <c r="E265" s="289">
        <f t="shared" si="43"/>
        <v>1.6628643852978453</v>
      </c>
      <c r="F265" s="289">
        <f t="shared" si="43"/>
        <v>0.81126054251196722</v>
      </c>
      <c r="G265" s="289">
        <f t="shared" si="43"/>
        <v>0.13594733829421865</v>
      </c>
      <c r="H265" s="289">
        <f t="shared" si="43"/>
        <v>8.4491384102279049E-2</v>
      </c>
      <c r="I265" s="289">
        <f t="shared" si="43"/>
        <v>0.21639876880984951</v>
      </c>
      <c r="J265" s="289">
        <f t="shared" si="43"/>
        <v>0.29155478562148118</v>
      </c>
      <c r="K265" s="289">
        <f t="shared" si="43"/>
        <v>0.25209074527560876</v>
      </c>
      <c r="L265" s="289">
        <f t="shared" si="43"/>
        <v>0.46491885143570538</v>
      </c>
      <c r="M265" s="289">
        <f t="shared" si="43"/>
        <v>0.70195481086570199</v>
      </c>
      <c r="N265" s="289">
        <f t="shared" si="43"/>
        <v>0.48826248527145838</v>
      </c>
      <c r="O265" s="289">
        <f t="shared" si="43"/>
        <v>0.76122572815533984</v>
      </c>
      <c r="P265" s="122"/>
      <c r="Q265" s="120"/>
    </row>
    <row r="266" spans="1:17" s="228" customFormat="1" ht="20.25" customHeight="1" x14ac:dyDescent="0.15">
      <c r="A266" s="371" t="s">
        <v>137</v>
      </c>
      <c r="B266" s="198" t="s">
        <v>132</v>
      </c>
      <c r="C266" s="113">
        <f t="shared" si="41"/>
        <v>11284</v>
      </c>
      <c r="D266" s="114">
        <v>172</v>
      </c>
      <c r="E266" s="114">
        <v>542</v>
      </c>
      <c r="F266" s="114">
        <v>654</v>
      </c>
      <c r="G266" s="114">
        <v>347</v>
      </c>
      <c r="H266" s="114">
        <v>498</v>
      </c>
      <c r="I266" s="114">
        <v>836</v>
      </c>
      <c r="J266" s="114">
        <v>1665</v>
      </c>
      <c r="K266" s="114">
        <v>2161</v>
      </c>
      <c r="L266" s="114">
        <v>1830</v>
      </c>
      <c r="M266" s="114">
        <v>1315</v>
      </c>
      <c r="N266" s="114">
        <v>994</v>
      </c>
      <c r="O266" s="115">
        <v>270</v>
      </c>
      <c r="P266" s="122"/>
      <c r="Q266" s="120"/>
    </row>
    <row r="267" spans="1:17" s="278" customFormat="1" ht="20.25" customHeight="1" x14ac:dyDescent="0.15">
      <c r="A267" s="372"/>
      <c r="B267" s="9" t="s">
        <v>150</v>
      </c>
      <c r="C267" s="59">
        <f t="shared" si="41"/>
        <v>20281</v>
      </c>
      <c r="D267" s="57">
        <v>245</v>
      </c>
      <c r="E267" s="57">
        <v>709</v>
      </c>
      <c r="F267" s="57">
        <v>717</v>
      </c>
      <c r="G267" s="57">
        <v>2543</v>
      </c>
      <c r="H267" s="57">
        <v>1018</v>
      </c>
      <c r="I267" s="57">
        <v>861</v>
      </c>
      <c r="J267" s="57">
        <v>890</v>
      </c>
      <c r="K267" s="57">
        <v>5105</v>
      </c>
      <c r="L267" s="57">
        <v>5846</v>
      </c>
      <c r="M267" s="57">
        <v>1140</v>
      </c>
      <c r="N267" s="57">
        <v>897</v>
      </c>
      <c r="O267" s="57">
        <v>310</v>
      </c>
      <c r="P267" s="276"/>
      <c r="Q267" s="277"/>
    </row>
    <row r="268" spans="1:17" s="304" customFormat="1" ht="20.25" customHeight="1" x14ac:dyDescent="0.15">
      <c r="A268" s="372"/>
      <c r="B268" s="85" t="s">
        <v>165</v>
      </c>
      <c r="C268" s="59">
        <f t="shared" si="41"/>
        <v>3280</v>
      </c>
      <c r="D268" s="69">
        <v>439</v>
      </c>
      <c r="E268" s="69">
        <v>178</v>
      </c>
      <c r="F268" s="69">
        <v>8</v>
      </c>
      <c r="G268" s="69">
        <v>0</v>
      </c>
      <c r="H268" s="69">
        <v>0</v>
      </c>
      <c r="I268" s="69">
        <v>218</v>
      </c>
      <c r="J268" s="69">
        <v>301</v>
      </c>
      <c r="K268" s="69">
        <v>241</v>
      </c>
      <c r="L268" s="69">
        <v>495</v>
      </c>
      <c r="M268" s="69">
        <v>324</v>
      </c>
      <c r="N268" s="69">
        <v>473</v>
      </c>
      <c r="O268" s="69">
        <v>603</v>
      </c>
      <c r="P268" s="122"/>
      <c r="Q268" s="344"/>
    </row>
    <row r="269" spans="1:17" s="292" customFormat="1" ht="20.25" customHeight="1" thickBot="1" x14ac:dyDescent="0.2">
      <c r="A269" s="373"/>
      <c r="B269" s="287" t="s">
        <v>20</v>
      </c>
      <c r="C269" s="288">
        <f>C268/C267</f>
        <v>0.16172772545732458</v>
      </c>
      <c r="D269" s="288">
        <f t="shared" ref="D269:O269" si="44">D268/D267</f>
        <v>1.7918367346938775</v>
      </c>
      <c r="E269" s="288">
        <f t="shared" si="44"/>
        <v>0.25105782792665726</v>
      </c>
      <c r="F269" s="288">
        <f t="shared" si="44"/>
        <v>1.1157601115760111E-2</v>
      </c>
      <c r="G269" s="288">
        <f t="shared" si="44"/>
        <v>0</v>
      </c>
      <c r="H269" s="288">
        <f t="shared" si="44"/>
        <v>0</v>
      </c>
      <c r="I269" s="288">
        <f t="shared" si="44"/>
        <v>0.25319396051103366</v>
      </c>
      <c r="J269" s="288">
        <f t="shared" si="44"/>
        <v>0.33820224719101122</v>
      </c>
      <c r="K269" s="288">
        <f t="shared" si="44"/>
        <v>4.7208619000979432E-2</v>
      </c>
      <c r="L269" s="288">
        <f t="shared" si="44"/>
        <v>8.4673280875812523E-2</v>
      </c>
      <c r="M269" s="288">
        <f t="shared" si="44"/>
        <v>0.28421052631578947</v>
      </c>
      <c r="N269" s="288">
        <f t="shared" si="44"/>
        <v>0.52731326644370125</v>
      </c>
      <c r="O269" s="288">
        <f t="shared" si="44"/>
        <v>1.9451612903225806</v>
      </c>
      <c r="P269" s="290"/>
      <c r="Q269" s="291"/>
    </row>
    <row r="270" spans="1:17" s="228" customFormat="1" ht="20.25" customHeight="1" x14ac:dyDescent="0.15">
      <c r="A270" s="371" t="s">
        <v>138</v>
      </c>
      <c r="B270" s="9" t="s">
        <v>132</v>
      </c>
      <c r="C270" s="56">
        <f>SUM(D270:O270)</f>
        <v>419</v>
      </c>
      <c r="D270" s="57">
        <v>0</v>
      </c>
      <c r="E270" s="57">
        <v>0</v>
      </c>
      <c r="F270" s="57">
        <v>0</v>
      </c>
      <c r="G270" s="57">
        <v>0</v>
      </c>
      <c r="H270" s="57">
        <v>0</v>
      </c>
      <c r="I270" s="57">
        <v>0</v>
      </c>
      <c r="J270" s="57">
        <v>55</v>
      </c>
      <c r="K270" s="57">
        <v>176</v>
      </c>
      <c r="L270" s="57">
        <v>109</v>
      </c>
      <c r="M270" s="57">
        <v>79</v>
      </c>
      <c r="N270" s="57">
        <v>0</v>
      </c>
      <c r="O270" s="57">
        <v>0</v>
      </c>
      <c r="P270" s="122"/>
      <c r="Q270" s="120"/>
    </row>
    <row r="271" spans="1:17" s="278" customFormat="1" ht="20.25" customHeight="1" x14ac:dyDescent="0.15">
      <c r="A271" s="372"/>
      <c r="B271" s="9" t="s">
        <v>150</v>
      </c>
      <c r="C271" s="56">
        <f>SUM(D271:O271)</f>
        <v>940</v>
      </c>
      <c r="D271" s="57">
        <v>0</v>
      </c>
      <c r="E271" s="57">
        <v>0</v>
      </c>
      <c r="F271" s="57">
        <v>0</v>
      </c>
      <c r="G271" s="57">
        <v>112</v>
      </c>
      <c r="H271" s="57">
        <v>157</v>
      </c>
      <c r="I271" s="57">
        <v>49</v>
      </c>
      <c r="J271" s="57">
        <v>161</v>
      </c>
      <c r="K271" s="57">
        <v>275</v>
      </c>
      <c r="L271" s="57">
        <v>113</v>
      </c>
      <c r="M271" s="57">
        <v>73</v>
      </c>
      <c r="N271" s="57">
        <v>0</v>
      </c>
      <c r="O271" s="57">
        <v>0</v>
      </c>
      <c r="P271" s="351"/>
      <c r="Q271" s="277"/>
    </row>
    <row r="272" spans="1:17" s="304" customFormat="1" ht="20.25" customHeight="1" x14ac:dyDescent="0.15">
      <c r="A272" s="372"/>
      <c r="B272" s="9" t="s">
        <v>165</v>
      </c>
      <c r="C272" s="56">
        <f>SUM(D272:O272)</f>
        <v>583</v>
      </c>
      <c r="D272" s="57">
        <v>0</v>
      </c>
      <c r="E272" s="57">
        <v>0</v>
      </c>
      <c r="F272" s="57">
        <v>0</v>
      </c>
      <c r="G272" s="57">
        <v>0</v>
      </c>
      <c r="H272" s="57">
        <v>0</v>
      </c>
      <c r="I272" s="57">
        <v>30</v>
      </c>
      <c r="J272" s="57">
        <v>93</v>
      </c>
      <c r="K272" s="57">
        <v>283</v>
      </c>
      <c r="L272" s="57">
        <v>103</v>
      </c>
      <c r="M272" s="57">
        <v>74</v>
      </c>
      <c r="N272" s="57">
        <v>0</v>
      </c>
      <c r="O272" s="57">
        <v>0</v>
      </c>
      <c r="P272" s="122"/>
      <c r="Q272" s="344"/>
    </row>
    <row r="273" spans="1:17" s="292" customFormat="1" ht="20.25" customHeight="1" thickBot="1" x14ac:dyDescent="0.2">
      <c r="A273" s="373"/>
      <c r="B273" s="294" t="s">
        <v>20</v>
      </c>
      <c r="C273" s="295">
        <f>C272/C271</f>
        <v>0.62021276595744679</v>
      </c>
      <c r="D273" s="295" t="s">
        <v>168</v>
      </c>
      <c r="E273" s="295" t="s">
        <v>168</v>
      </c>
      <c r="F273" s="295" t="s">
        <v>168</v>
      </c>
      <c r="G273" s="295">
        <f t="shared" ref="G273:M273" si="45">G272/G271</f>
        <v>0</v>
      </c>
      <c r="H273" s="295">
        <f t="shared" si="45"/>
        <v>0</v>
      </c>
      <c r="I273" s="295">
        <f t="shared" si="45"/>
        <v>0.61224489795918369</v>
      </c>
      <c r="J273" s="295">
        <f t="shared" si="45"/>
        <v>0.57763975155279501</v>
      </c>
      <c r="K273" s="295">
        <f t="shared" si="45"/>
        <v>1.0290909090909091</v>
      </c>
      <c r="L273" s="295">
        <f t="shared" si="45"/>
        <v>0.91150442477876104</v>
      </c>
      <c r="M273" s="295">
        <f t="shared" si="45"/>
        <v>1.0136986301369864</v>
      </c>
      <c r="N273" s="295" t="s">
        <v>168</v>
      </c>
      <c r="O273" s="295" t="s">
        <v>168</v>
      </c>
      <c r="P273" s="290"/>
      <c r="Q273" s="291"/>
    </row>
    <row r="274" spans="1:17" s="228" customFormat="1" ht="20.25" customHeight="1" x14ac:dyDescent="0.15">
      <c r="A274" s="371" t="s">
        <v>153</v>
      </c>
      <c r="B274" s="85" t="s">
        <v>132</v>
      </c>
      <c r="C274" s="56">
        <f>SUM(D274:O274)</f>
        <v>3491</v>
      </c>
      <c r="D274" s="57">
        <v>0</v>
      </c>
      <c r="E274" s="57">
        <v>0</v>
      </c>
      <c r="F274" s="57">
        <v>0</v>
      </c>
      <c r="G274" s="57">
        <v>0</v>
      </c>
      <c r="H274" s="57">
        <v>365</v>
      </c>
      <c r="I274" s="57">
        <v>0</v>
      </c>
      <c r="J274" s="57">
        <v>0</v>
      </c>
      <c r="K274" s="57">
        <v>0</v>
      </c>
      <c r="L274" s="57">
        <v>3126</v>
      </c>
      <c r="M274" s="57">
        <v>0</v>
      </c>
      <c r="N274" s="57">
        <v>0</v>
      </c>
      <c r="O274" s="57">
        <v>0</v>
      </c>
      <c r="P274" s="122"/>
      <c r="Q274" s="120"/>
    </row>
    <row r="275" spans="1:17" s="278" customFormat="1" ht="20.25" customHeight="1" x14ac:dyDescent="0.15">
      <c r="A275" s="372"/>
      <c r="B275" s="9" t="s">
        <v>152</v>
      </c>
      <c r="C275" s="56">
        <f>SUM(D275:O275)</f>
        <v>18038</v>
      </c>
      <c r="D275" s="57">
        <v>0</v>
      </c>
      <c r="E275" s="57">
        <v>0</v>
      </c>
      <c r="F275" s="57">
        <v>0</v>
      </c>
      <c r="G275" s="57">
        <v>4626</v>
      </c>
      <c r="H275" s="57">
        <v>0</v>
      </c>
      <c r="I275" s="57">
        <v>0</v>
      </c>
      <c r="J275" s="57">
        <v>4831</v>
      </c>
      <c r="K275" s="57">
        <v>3098</v>
      </c>
      <c r="L275" s="57">
        <v>5483</v>
      </c>
      <c r="M275" s="57">
        <v>0</v>
      </c>
      <c r="N275" s="57">
        <v>0</v>
      </c>
      <c r="O275" s="57">
        <v>0</v>
      </c>
      <c r="P275" s="351"/>
      <c r="Q275" s="277"/>
    </row>
    <row r="276" spans="1:17" s="304" customFormat="1" ht="20.25" customHeight="1" x14ac:dyDescent="0.15">
      <c r="A276" s="372"/>
      <c r="B276" s="88" t="s">
        <v>166</v>
      </c>
      <c r="C276" s="304">
        <v>0</v>
      </c>
      <c r="D276" s="56">
        <v>0</v>
      </c>
      <c r="E276" s="56">
        <v>0</v>
      </c>
      <c r="F276" s="56">
        <v>0</v>
      </c>
      <c r="G276" s="56">
        <v>0</v>
      </c>
      <c r="H276" s="56">
        <v>0</v>
      </c>
      <c r="I276" s="56">
        <v>0</v>
      </c>
      <c r="J276" s="56">
        <v>0</v>
      </c>
      <c r="K276" s="56">
        <v>0</v>
      </c>
      <c r="L276" s="56">
        <v>0</v>
      </c>
      <c r="M276" s="56">
        <v>0</v>
      </c>
      <c r="N276" s="56">
        <v>0</v>
      </c>
      <c r="O276" s="56">
        <v>0</v>
      </c>
      <c r="P276" s="122"/>
      <c r="Q276" s="344"/>
    </row>
    <row r="277" spans="1:17" s="292" customFormat="1" ht="20.25" customHeight="1" thickBot="1" x14ac:dyDescent="0.2">
      <c r="A277" s="372"/>
      <c r="B277" s="130" t="s">
        <v>20</v>
      </c>
      <c r="C277" s="295">
        <f>C276/C275</f>
        <v>0</v>
      </c>
      <c r="D277" s="295" t="s">
        <v>168</v>
      </c>
      <c r="E277" s="295" t="s">
        <v>168</v>
      </c>
      <c r="F277" s="295" t="s">
        <v>168</v>
      </c>
      <c r="G277" s="295">
        <f t="shared" ref="G277:L277" si="46">G276/G275</f>
        <v>0</v>
      </c>
      <c r="H277" s="295" t="s">
        <v>168</v>
      </c>
      <c r="I277" s="295" t="s">
        <v>168</v>
      </c>
      <c r="J277" s="295">
        <f t="shared" si="46"/>
        <v>0</v>
      </c>
      <c r="K277" s="295">
        <f t="shared" si="46"/>
        <v>0</v>
      </c>
      <c r="L277" s="295">
        <f t="shared" si="46"/>
        <v>0</v>
      </c>
      <c r="M277" s="295" t="s">
        <v>168</v>
      </c>
      <c r="N277" s="295" t="s">
        <v>168</v>
      </c>
      <c r="O277" s="295" t="s">
        <v>168</v>
      </c>
      <c r="P277" s="290"/>
      <c r="Q277" s="291"/>
    </row>
    <row r="278" spans="1:17" s="228" customFormat="1" ht="20.25" customHeight="1" thickBot="1" x14ac:dyDescent="0.2">
      <c r="A278" s="371" t="s">
        <v>139</v>
      </c>
      <c r="B278" s="323" t="s">
        <v>132</v>
      </c>
      <c r="C278" s="68">
        <f>SUM(D278:O278)</f>
        <v>11222</v>
      </c>
      <c r="D278" s="69">
        <v>0</v>
      </c>
      <c r="E278" s="69">
        <v>0</v>
      </c>
      <c r="F278" s="69">
        <v>0</v>
      </c>
      <c r="G278" s="69">
        <v>0</v>
      </c>
      <c r="H278" s="69">
        <v>0</v>
      </c>
      <c r="I278" s="69">
        <v>0</v>
      </c>
      <c r="J278" s="69">
        <v>0</v>
      </c>
      <c r="K278" s="69">
        <v>0</v>
      </c>
      <c r="L278" s="69">
        <v>0</v>
      </c>
      <c r="M278" s="69">
        <v>11222</v>
      </c>
      <c r="N278" s="69">
        <v>0</v>
      </c>
      <c r="O278" s="70">
        <v>0</v>
      </c>
      <c r="P278" s="122"/>
      <c r="Q278" s="120"/>
    </row>
    <row r="279" spans="1:17" s="228" customFormat="1" ht="20.25" customHeight="1" thickBot="1" x14ac:dyDescent="0.2">
      <c r="A279" s="380"/>
      <c r="B279" s="324" t="s">
        <v>152</v>
      </c>
      <c r="C279" s="325">
        <v>0</v>
      </c>
      <c r="D279" s="229">
        <v>0</v>
      </c>
      <c r="E279" s="229">
        <v>0</v>
      </c>
      <c r="F279" s="229">
        <v>0</v>
      </c>
      <c r="G279" s="229">
        <v>0</v>
      </c>
      <c r="H279" s="229">
        <v>0</v>
      </c>
      <c r="I279" s="229">
        <v>0</v>
      </c>
      <c r="J279" s="229">
        <v>0</v>
      </c>
      <c r="K279" s="229">
        <v>0</v>
      </c>
      <c r="L279" s="229">
        <v>0</v>
      </c>
      <c r="M279" s="229">
        <v>0</v>
      </c>
      <c r="N279" s="229">
        <v>0</v>
      </c>
      <c r="O279" s="326">
        <v>0</v>
      </c>
      <c r="P279" s="122"/>
      <c r="Q279" s="120"/>
    </row>
    <row r="280" spans="1:17" s="228" customFormat="1" ht="20.25" customHeight="1" thickBot="1" x14ac:dyDescent="0.2">
      <c r="A280" s="373"/>
      <c r="B280" s="327" t="s">
        <v>162</v>
      </c>
      <c r="C280" s="293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322"/>
      <c r="P280" s="122"/>
      <c r="Q280" s="120"/>
    </row>
    <row r="281" spans="1:17" s="228" customFormat="1" ht="20.25" customHeight="1" x14ac:dyDescent="0.15">
      <c r="A281" s="371" t="s">
        <v>147</v>
      </c>
      <c r="B281" s="23" t="s">
        <v>132</v>
      </c>
      <c r="C281" s="53">
        <f>SUM(D281:O281)</f>
        <v>5000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5000</v>
      </c>
      <c r="O281" s="62">
        <v>0</v>
      </c>
      <c r="P281" s="122"/>
      <c r="Q281" s="120"/>
    </row>
    <row r="282" spans="1:17" s="228" customFormat="1" ht="20.25" customHeight="1" x14ac:dyDescent="0.15">
      <c r="A282" s="372"/>
      <c r="B282" s="22" t="s">
        <v>152</v>
      </c>
      <c r="C282" s="53">
        <f>SUM(D282:O282)</f>
        <v>7000</v>
      </c>
      <c r="D282" s="54">
        <v>0</v>
      </c>
      <c r="E282" s="54">
        <v>0</v>
      </c>
      <c r="F282" s="54">
        <v>0</v>
      </c>
      <c r="G282" s="57">
        <v>0</v>
      </c>
      <c r="H282" s="57">
        <v>0</v>
      </c>
      <c r="I282" s="57">
        <v>0</v>
      </c>
      <c r="J282" s="57">
        <v>0</v>
      </c>
      <c r="K282" s="57">
        <v>0</v>
      </c>
      <c r="L282" s="57">
        <v>0</v>
      </c>
      <c r="M282" s="57">
        <v>0</v>
      </c>
      <c r="N282" s="57">
        <v>7000</v>
      </c>
      <c r="O282" s="58">
        <v>0</v>
      </c>
      <c r="P282" s="122"/>
      <c r="Q282" s="120"/>
    </row>
    <row r="283" spans="1:17" s="292" customFormat="1" ht="20.25" customHeight="1" thickBot="1" x14ac:dyDescent="0.2">
      <c r="A283" s="373"/>
      <c r="B283" s="286" t="s">
        <v>20</v>
      </c>
      <c r="C283" s="289">
        <f>C282/C281</f>
        <v>1.4</v>
      </c>
      <c r="D283" s="297" t="s">
        <v>157</v>
      </c>
      <c r="E283" s="297" t="s">
        <v>157</v>
      </c>
      <c r="F283" s="297" t="s">
        <v>157</v>
      </c>
      <c r="G283" s="297" t="s">
        <v>157</v>
      </c>
      <c r="H283" s="297" t="s">
        <v>157</v>
      </c>
      <c r="I283" s="297" t="s">
        <v>157</v>
      </c>
      <c r="J283" s="297" t="s">
        <v>157</v>
      </c>
      <c r="K283" s="297" t="s">
        <v>157</v>
      </c>
      <c r="L283" s="297" t="s">
        <v>157</v>
      </c>
      <c r="M283" s="297" t="s">
        <v>157</v>
      </c>
      <c r="N283" s="289">
        <f t="shared" ref="N283" si="47">N282/N281</f>
        <v>1.4</v>
      </c>
      <c r="O283" s="297" t="s">
        <v>157</v>
      </c>
      <c r="P283" s="290"/>
      <c r="Q283" s="291"/>
    </row>
    <row r="284" spans="1:17" s="228" customFormat="1" ht="20.25" customHeight="1" thickBot="1" x14ac:dyDescent="0.2">
      <c r="A284" s="420" t="s">
        <v>148</v>
      </c>
      <c r="B284" s="85" t="s">
        <v>132</v>
      </c>
      <c r="C284" s="113">
        <f>SUM(D284:O284)</f>
        <v>2000</v>
      </c>
      <c r="D284" s="69">
        <v>0</v>
      </c>
      <c r="E284" s="69">
        <v>0</v>
      </c>
      <c r="F284" s="69">
        <v>0</v>
      </c>
      <c r="G284" s="69">
        <v>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0</v>
      </c>
      <c r="N284" s="69">
        <v>2000</v>
      </c>
      <c r="O284" s="70">
        <v>0</v>
      </c>
      <c r="P284" s="122"/>
      <c r="Q284" s="120"/>
    </row>
    <row r="285" spans="1:17" s="278" customFormat="1" ht="20.25" customHeight="1" x14ac:dyDescent="0.15">
      <c r="A285" s="421"/>
      <c r="B285" s="9" t="s">
        <v>156</v>
      </c>
      <c r="C285" s="113">
        <f>SUM(D285:O285)</f>
        <v>200</v>
      </c>
      <c r="D285" s="69">
        <v>0</v>
      </c>
      <c r="E285" s="69">
        <v>0</v>
      </c>
      <c r="F285" s="69">
        <v>0</v>
      </c>
      <c r="G285" s="69">
        <v>0</v>
      </c>
      <c r="H285" s="69">
        <v>0</v>
      </c>
      <c r="I285" s="69">
        <v>0</v>
      </c>
      <c r="J285" s="69">
        <v>0</v>
      </c>
      <c r="K285" s="69">
        <v>0</v>
      </c>
      <c r="L285" s="69">
        <v>0</v>
      </c>
      <c r="M285" s="69">
        <v>0</v>
      </c>
      <c r="N285" s="69">
        <v>200</v>
      </c>
      <c r="O285" s="69">
        <v>0</v>
      </c>
      <c r="P285" s="276"/>
      <c r="Q285" s="277"/>
    </row>
    <row r="286" spans="1:17" s="278" customFormat="1" ht="20.25" customHeight="1" x14ac:dyDescent="0.15">
      <c r="A286" s="422"/>
      <c r="B286" s="294" t="s">
        <v>20</v>
      </c>
      <c r="C286" s="295">
        <f>C285/C284</f>
        <v>0.1</v>
      </c>
      <c r="D286" s="316" t="s">
        <v>157</v>
      </c>
      <c r="E286" s="316" t="s">
        <v>157</v>
      </c>
      <c r="F286" s="316" t="s">
        <v>157</v>
      </c>
      <c r="G286" s="316" t="s">
        <v>157</v>
      </c>
      <c r="H286" s="316" t="s">
        <v>157</v>
      </c>
      <c r="I286" s="316" t="s">
        <v>157</v>
      </c>
      <c r="J286" s="316" t="s">
        <v>157</v>
      </c>
      <c r="K286" s="316" t="s">
        <v>157</v>
      </c>
      <c r="L286" s="316" t="s">
        <v>157</v>
      </c>
      <c r="M286" s="316" t="s">
        <v>157</v>
      </c>
      <c r="N286" s="295">
        <f t="shared" ref="N286" si="48">N285/N284</f>
        <v>0.1</v>
      </c>
      <c r="O286" s="317" t="s">
        <v>157</v>
      </c>
      <c r="P286" s="276"/>
      <c r="Q286" s="277"/>
    </row>
    <row r="287" spans="1:17" ht="20.25" customHeight="1" x14ac:dyDescent="0.15">
      <c r="A287" s="386" t="s">
        <v>31</v>
      </c>
      <c r="B287" s="25" t="s">
        <v>17</v>
      </c>
      <c r="C287" s="53">
        <f t="shared" ref="C287:C302" si="49">SUM(D287:O287)</f>
        <v>80010</v>
      </c>
      <c r="D287" s="54">
        <v>4216</v>
      </c>
      <c r="E287" s="54">
        <v>3322</v>
      </c>
      <c r="F287" s="54">
        <v>2821</v>
      </c>
      <c r="G287" s="54">
        <v>6688</v>
      </c>
      <c r="H287" s="54">
        <v>12773</v>
      </c>
      <c r="I287" s="54">
        <v>7951</v>
      </c>
      <c r="J287" s="54">
        <v>9371</v>
      </c>
      <c r="K287" s="54">
        <v>8934</v>
      </c>
      <c r="L287" s="54">
        <v>7358</v>
      </c>
      <c r="M287" s="54">
        <v>9667</v>
      </c>
      <c r="N287" s="54">
        <v>5697</v>
      </c>
      <c r="O287" s="55">
        <v>1212</v>
      </c>
    </row>
    <row r="288" spans="1:17" ht="20.25" customHeight="1" x14ac:dyDescent="0.15">
      <c r="A288" s="386"/>
      <c r="B288" s="13" t="s">
        <v>18</v>
      </c>
      <c r="C288" s="56">
        <f t="shared" si="49"/>
        <v>67280</v>
      </c>
      <c r="D288" s="57">
        <v>5109</v>
      </c>
      <c r="E288" s="57">
        <v>1704</v>
      </c>
      <c r="F288" s="57">
        <v>2089</v>
      </c>
      <c r="G288" s="57">
        <v>4216</v>
      </c>
      <c r="H288" s="57">
        <v>10724</v>
      </c>
      <c r="I288" s="57">
        <v>6706</v>
      </c>
      <c r="J288" s="57">
        <v>8108</v>
      </c>
      <c r="K288" s="57">
        <v>8567</v>
      </c>
      <c r="L288" s="57">
        <v>5989</v>
      </c>
      <c r="M288" s="57">
        <v>6813</v>
      </c>
      <c r="N288" s="57">
        <v>5396</v>
      </c>
      <c r="O288" s="58">
        <v>1859</v>
      </c>
    </row>
    <row r="289" spans="1:17" ht="20.25" customHeight="1" x14ac:dyDescent="0.15">
      <c r="A289" s="386"/>
      <c r="B289" s="14" t="s">
        <v>19</v>
      </c>
      <c r="C289" s="56">
        <f t="shared" si="49"/>
        <v>52958</v>
      </c>
      <c r="D289" s="57">
        <v>2787</v>
      </c>
      <c r="E289" s="57">
        <v>1960</v>
      </c>
      <c r="F289" s="57">
        <v>2182</v>
      </c>
      <c r="G289" s="57">
        <v>6207</v>
      </c>
      <c r="H289" s="57">
        <v>7515</v>
      </c>
      <c r="I289" s="57">
        <v>4951</v>
      </c>
      <c r="J289" s="57">
        <v>6500</v>
      </c>
      <c r="K289" s="57">
        <v>7887</v>
      </c>
      <c r="L289" s="57">
        <v>4406</v>
      </c>
      <c r="M289" s="57">
        <v>3822</v>
      </c>
      <c r="N289" s="57">
        <v>3537</v>
      </c>
      <c r="O289" s="58">
        <v>1204</v>
      </c>
    </row>
    <row r="290" spans="1:17" ht="20.25" customHeight="1" x14ac:dyDescent="0.15">
      <c r="A290" s="386"/>
      <c r="B290" s="14" t="s">
        <v>67</v>
      </c>
      <c r="C290" s="56">
        <f t="shared" si="49"/>
        <v>50925</v>
      </c>
      <c r="D290" s="57">
        <v>3238</v>
      </c>
      <c r="E290" s="57">
        <v>1826</v>
      </c>
      <c r="F290" s="57">
        <v>1344</v>
      </c>
      <c r="G290" s="57">
        <v>2932</v>
      </c>
      <c r="H290" s="57">
        <v>7600</v>
      </c>
      <c r="I290" s="57">
        <v>5492</v>
      </c>
      <c r="J290" s="57">
        <v>5781</v>
      </c>
      <c r="K290" s="57">
        <v>5576</v>
      </c>
      <c r="L290" s="57">
        <v>4855</v>
      </c>
      <c r="M290" s="57">
        <v>6338</v>
      </c>
      <c r="N290" s="57">
        <v>4703</v>
      </c>
      <c r="O290" s="58">
        <v>1240</v>
      </c>
    </row>
    <row r="291" spans="1:17" ht="20.25" customHeight="1" x14ac:dyDescent="0.15">
      <c r="A291" s="386"/>
      <c r="B291" s="13" t="s">
        <v>71</v>
      </c>
      <c r="C291" s="56">
        <f t="shared" si="49"/>
        <v>61624</v>
      </c>
      <c r="D291" s="57">
        <v>4839</v>
      </c>
      <c r="E291" s="57">
        <v>1121</v>
      </c>
      <c r="F291" s="57">
        <v>1714</v>
      </c>
      <c r="G291" s="57">
        <v>3478</v>
      </c>
      <c r="H291" s="57">
        <v>12032</v>
      </c>
      <c r="I291" s="57">
        <v>5470</v>
      </c>
      <c r="J291" s="57">
        <v>6910</v>
      </c>
      <c r="K291" s="57">
        <v>8294</v>
      </c>
      <c r="L291" s="57">
        <v>6519</v>
      </c>
      <c r="M291" s="57">
        <v>5867</v>
      </c>
      <c r="N291" s="57">
        <v>4145</v>
      </c>
      <c r="O291" s="58">
        <v>1235</v>
      </c>
    </row>
    <row r="292" spans="1:17" ht="20.25" customHeight="1" x14ac:dyDescent="0.15">
      <c r="A292" s="386"/>
      <c r="B292" s="13" t="s">
        <v>78</v>
      </c>
      <c r="C292" s="56">
        <f t="shared" si="49"/>
        <v>56929</v>
      </c>
      <c r="D292" s="63">
        <v>3705</v>
      </c>
      <c r="E292" s="63">
        <v>1659</v>
      </c>
      <c r="F292" s="63">
        <v>1762</v>
      </c>
      <c r="G292" s="63">
        <v>3178</v>
      </c>
      <c r="H292" s="63">
        <v>9978</v>
      </c>
      <c r="I292" s="63">
        <v>5585</v>
      </c>
      <c r="J292" s="63">
        <v>6853</v>
      </c>
      <c r="K292" s="63">
        <v>7574</v>
      </c>
      <c r="L292" s="63">
        <v>4547</v>
      </c>
      <c r="M292" s="63">
        <v>6222</v>
      </c>
      <c r="N292" s="63">
        <v>4572</v>
      </c>
      <c r="O292" s="64">
        <v>1294</v>
      </c>
    </row>
    <row r="293" spans="1:17" ht="20.25" customHeight="1" x14ac:dyDescent="0.15">
      <c r="A293" s="386"/>
      <c r="B293" s="13" t="s">
        <v>80</v>
      </c>
      <c r="C293" s="56">
        <f t="shared" si="49"/>
        <v>380</v>
      </c>
      <c r="D293" s="63">
        <v>200</v>
      </c>
      <c r="E293" s="63">
        <v>180</v>
      </c>
      <c r="F293" s="63">
        <v>0</v>
      </c>
      <c r="G293" s="63">
        <v>0</v>
      </c>
      <c r="H293" s="63">
        <v>0</v>
      </c>
      <c r="I293" s="63">
        <v>0</v>
      </c>
      <c r="J293" s="63">
        <v>0</v>
      </c>
      <c r="K293" s="63">
        <v>0</v>
      </c>
      <c r="L293" s="63">
        <v>0</v>
      </c>
      <c r="M293" s="63">
        <v>0</v>
      </c>
      <c r="N293" s="63">
        <v>0</v>
      </c>
      <c r="O293" s="64">
        <v>0</v>
      </c>
    </row>
    <row r="294" spans="1:17" ht="20.25" customHeight="1" x14ac:dyDescent="0.15">
      <c r="A294" s="386"/>
      <c r="B294" s="13" t="s">
        <v>82</v>
      </c>
      <c r="C294" s="56">
        <f t="shared" si="49"/>
        <v>2435</v>
      </c>
      <c r="D294" s="83">
        <v>100</v>
      </c>
      <c r="E294" s="83">
        <v>100</v>
      </c>
      <c r="F294" s="83">
        <v>160</v>
      </c>
      <c r="G294" s="83">
        <v>175</v>
      </c>
      <c r="H294" s="83">
        <v>300</v>
      </c>
      <c r="I294" s="83">
        <v>200</v>
      </c>
      <c r="J294" s="83">
        <v>200</v>
      </c>
      <c r="K294" s="83">
        <v>400</v>
      </c>
      <c r="L294" s="83">
        <v>300</v>
      </c>
      <c r="M294" s="83">
        <v>200</v>
      </c>
      <c r="N294" s="83">
        <v>150</v>
      </c>
      <c r="O294" s="84">
        <v>150</v>
      </c>
    </row>
    <row r="295" spans="1:17" ht="20.25" customHeight="1" x14ac:dyDescent="0.15">
      <c r="A295" s="386"/>
      <c r="B295" s="29" t="s">
        <v>88</v>
      </c>
      <c r="C295" s="59">
        <f t="shared" si="49"/>
        <v>8450</v>
      </c>
      <c r="D295" s="83">
        <v>1019</v>
      </c>
      <c r="E295" s="83">
        <v>27</v>
      </c>
      <c r="F295" s="83">
        <v>111</v>
      </c>
      <c r="G295" s="83">
        <v>320</v>
      </c>
      <c r="H295" s="83">
        <v>1894</v>
      </c>
      <c r="I295" s="83">
        <v>707</v>
      </c>
      <c r="J295" s="83">
        <v>1039</v>
      </c>
      <c r="K295" s="83">
        <v>979</v>
      </c>
      <c r="L295" s="83">
        <v>780</v>
      </c>
      <c r="M295" s="83">
        <v>916</v>
      </c>
      <c r="N295" s="83">
        <v>441</v>
      </c>
      <c r="O295" s="84">
        <v>217</v>
      </c>
      <c r="P295" s="122"/>
      <c r="Q295" s="120"/>
    </row>
    <row r="296" spans="1:17" ht="20.25" customHeight="1" x14ac:dyDescent="0.15">
      <c r="A296" s="386"/>
      <c r="B296" s="29" t="s">
        <v>90</v>
      </c>
      <c r="C296" s="59">
        <f t="shared" si="49"/>
        <v>13332</v>
      </c>
      <c r="D296" s="83">
        <v>2177</v>
      </c>
      <c r="E296" s="83">
        <v>231</v>
      </c>
      <c r="F296" s="83">
        <v>180</v>
      </c>
      <c r="G296" s="83">
        <v>735</v>
      </c>
      <c r="H296" s="83">
        <v>3170</v>
      </c>
      <c r="I296" s="83">
        <v>1094</v>
      </c>
      <c r="J296" s="83">
        <v>1483</v>
      </c>
      <c r="K296" s="83">
        <v>1192</v>
      </c>
      <c r="L296" s="83">
        <v>808</v>
      </c>
      <c r="M296" s="83">
        <v>1241</v>
      </c>
      <c r="N296" s="83">
        <v>806</v>
      </c>
      <c r="O296" s="84">
        <v>215</v>
      </c>
    </row>
    <row r="297" spans="1:17" ht="20.25" customHeight="1" x14ac:dyDescent="0.15">
      <c r="A297" s="386"/>
      <c r="B297" s="29" t="s">
        <v>99</v>
      </c>
      <c r="C297" s="59">
        <f t="shared" si="49"/>
        <v>14044</v>
      </c>
      <c r="D297" s="83">
        <v>1653</v>
      </c>
      <c r="E297" s="83">
        <v>326</v>
      </c>
      <c r="F297" s="83">
        <v>352</v>
      </c>
      <c r="G297" s="83">
        <v>694</v>
      </c>
      <c r="H297" s="83">
        <v>4330</v>
      </c>
      <c r="I297" s="83">
        <v>1144</v>
      </c>
      <c r="J297" s="83">
        <v>1698</v>
      </c>
      <c r="K297" s="83">
        <v>693</v>
      </c>
      <c r="L297" s="83">
        <v>1464</v>
      </c>
      <c r="M297" s="83">
        <v>833</v>
      </c>
      <c r="N297" s="83">
        <v>476</v>
      </c>
      <c r="O297" s="84">
        <v>381</v>
      </c>
    </row>
    <row r="298" spans="1:17" ht="20.25" customHeight="1" x14ac:dyDescent="0.15">
      <c r="A298" s="386"/>
      <c r="B298" s="29" t="s">
        <v>102</v>
      </c>
      <c r="C298" s="59">
        <f t="shared" si="49"/>
        <v>16518</v>
      </c>
      <c r="D298" s="83">
        <v>2212</v>
      </c>
      <c r="E298" s="83">
        <v>344</v>
      </c>
      <c r="F298" s="83">
        <v>597</v>
      </c>
      <c r="G298" s="83">
        <v>812</v>
      </c>
      <c r="H298" s="83">
        <v>2755</v>
      </c>
      <c r="I298" s="83">
        <v>1326</v>
      </c>
      <c r="J298" s="83">
        <v>1737</v>
      </c>
      <c r="K298" s="83">
        <v>1200</v>
      </c>
      <c r="L298" s="83">
        <v>1836</v>
      </c>
      <c r="M298" s="83">
        <v>2281</v>
      </c>
      <c r="N298" s="83">
        <v>864</v>
      </c>
      <c r="O298" s="84">
        <v>554</v>
      </c>
    </row>
    <row r="299" spans="1:17" ht="20.25" customHeight="1" x14ac:dyDescent="0.15">
      <c r="A299" s="386"/>
      <c r="B299" s="29" t="s">
        <v>126</v>
      </c>
      <c r="C299" s="59">
        <f t="shared" si="49"/>
        <v>15482</v>
      </c>
      <c r="D299" s="83">
        <v>2134</v>
      </c>
      <c r="E299" s="83">
        <v>170</v>
      </c>
      <c r="F299" s="83">
        <v>809</v>
      </c>
      <c r="G299" s="83">
        <v>1070</v>
      </c>
      <c r="H299" s="83">
        <v>3632</v>
      </c>
      <c r="I299" s="83">
        <v>738</v>
      </c>
      <c r="J299" s="83">
        <v>1445</v>
      </c>
      <c r="K299" s="83">
        <v>1429</v>
      </c>
      <c r="L299" s="83">
        <v>805</v>
      </c>
      <c r="M299" s="83">
        <v>1639</v>
      </c>
      <c r="N299" s="83">
        <v>1126</v>
      </c>
      <c r="O299" s="84">
        <v>485</v>
      </c>
    </row>
    <row r="300" spans="1:17" s="228" customFormat="1" ht="20.25" customHeight="1" x14ac:dyDescent="0.15">
      <c r="A300" s="386"/>
      <c r="B300" s="29" t="s">
        <v>132</v>
      </c>
      <c r="C300" s="59">
        <f t="shared" si="49"/>
        <v>18815</v>
      </c>
      <c r="D300" s="83">
        <v>2135</v>
      </c>
      <c r="E300" s="83">
        <v>342</v>
      </c>
      <c r="F300" s="83">
        <v>349</v>
      </c>
      <c r="G300" s="83">
        <v>1361</v>
      </c>
      <c r="H300" s="83">
        <v>3126</v>
      </c>
      <c r="I300" s="83">
        <v>1443</v>
      </c>
      <c r="J300" s="83">
        <v>1607</v>
      </c>
      <c r="K300" s="83">
        <v>2033</v>
      </c>
      <c r="L300" s="83">
        <v>2685</v>
      </c>
      <c r="M300" s="83">
        <v>2120</v>
      </c>
      <c r="N300" s="83">
        <v>1091</v>
      </c>
      <c r="O300" s="84">
        <v>523</v>
      </c>
      <c r="P300" s="232"/>
    </row>
    <row r="301" spans="1:17" s="228" customFormat="1" ht="20.25" customHeight="1" x14ac:dyDescent="0.15">
      <c r="A301" s="386"/>
      <c r="B301" s="29" t="s">
        <v>150</v>
      </c>
      <c r="C301" s="59">
        <f t="shared" si="49"/>
        <v>18924</v>
      </c>
      <c r="D301" s="83">
        <v>2048</v>
      </c>
      <c r="E301" s="83">
        <v>291</v>
      </c>
      <c r="F301" s="83">
        <v>297</v>
      </c>
      <c r="G301" s="83">
        <v>1583</v>
      </c>
      <c r="H301" s="83">
        <v>3845</v>
      </c>
      <c r="I301" s="83">
        <v>1121</v>
      </c>
      <c r="J301" s="83">
        <v>1624</v>
      </c>
      <c r="K301" s="83">
        <v>2093</v>
      </c>
      <c r="L301" s="83">
        <v>2057</v>
      </c>
      <c r="M301" s="83">
        <v>1249</v>
      </c>
      <c r="N301" s="83">
        <v>1885</v>
      </c>
      <c r="O301" s="84">
        <v>831</v>
      </c>
      <c r="P301" s="232"/>
    </row>
    <row r="302" spans="1:17" s="228" customFormat="1" ht="20.25" customHeight="1" x14ac:dyDescent="0.15">
      <c r="A302" s="386"/>
      <c r="B302" s="29" t="s">
        <v>166</v>
      </c>
      <c r="C302" s="59">
        <f t="shared" si="49"/>
        <v>12017</v>
      </c>
      <c r="D302" s="83">
        <v>2968</v>
      </c>
      <c r="E302" s="83">
        <v>190</v>
      </c>
      <c r="F302" s="83">
        <v>239</v>
      </c>
      <c r="G302" s="83">
        <v>13</v>
      </c>
      <c r="H302" s="83">
        <v>0</v>
      </c>
      <c r="I302" s="83">
        <v>519</v>
      </c>
      <c r="J302" s="83">
        <v>1071</v>
      </c>
      <c r="K302" s="83">
        <v>1825</v>
      </c>
      <c r="L302" s="83">
        <v>1386</v>
      </c>
      <c r="M302" s="83">
        <v>1288</v>
      </c>
      <c r="N302" s="83">
        <v>1943</v>
      </c>
      <c r="O302" s="337">
        <v>575</v>
      </c>
      <c r="P302" s="232"/>
    </row>
    <row r="303" spans="1:17" ht="20.25" customHeight="1" thickBot="1" x14ac:dyDescent="0.2">
      <c r="A303" s="396"/>
      <c r="B303" s="132" t="s">
        <v>20</v>
      </c>
      <c r="C303" s="156">
        <f>C302/C301</f>
        <v>0.63501373916719506</v>
      </c>
      <c r="D303" s="156">
        <f t="shared" ref="D303:O303" si="50">D302/D301</f>
        <v>1.44921875</v>
      </c>
      <c r="E303" s="156">
        <f t="shared" si="50"/>
        <v>0.65292096219931273</v>
      </c>
      <c r="F303" s="156">
        <f t="shared" si="50"/>
        <v>0.80471380471380471</v>
      </c>
      <c r="G303" s="156">
        <f t="shared" si="50"/>
        <v>8.2122552116234999E-3</v>
      </c>
      <c r="H303" s="156">
        <f t="shared" si="50"/>
        <v>0</v>
      </c>
      <c r="I303" s="156">
        <f t="shared" si="50"/>
        <v>0.46297948260481714</v>
      </c>
      <c r="J303" s="156">
        <f t="shared" si="50"/>
        <v>0.65948275862068961</v>
      </c>
      <c r="K303" s="156">
        <f t="shared" si="50"/>
        <v>0.87195413282369805</v>
      </c>
      <c r="L303" s="156">
        <f t="shared" si="50"/>
        <v>0.6737967914438503</v>
      </c>
      <c r="M303" s="156">
        <f t="shared" si="50"/>
        <v>1.0312249799839872</v>
      </c>
      <c r="N303" s="156">
        <f t="shared" si="50"/>
        <v>1.0307692307692307</v>
      </c>
      <c r="O303" s="156">
        <f t="shared" si="50"/>
        <v>0.69193742478941034</v>
      </c>
      <c r="P303" s="122"/>
    </row>
    <row r="304" spans="1:17" ht="20.25" customHeight="1" x14ac:dyDescent="0.15">
      <c r="A304" s="395" t="s">
        <v>32</v>
      </c>
      <c r="B304" s="27" t="s">
        <v>17</v>
      </c>
      <c r="C304" s="60">
        <f t="shared" ref="C304:C316" si="51">SUM(D304:O304)</f>
        <v>15570</v>
      </c>
      <c r="D304" s="61">
        <v>953</v>
      </c>
      <c r="E304" s="61">
        <v>711</v>
      </c>
      <c r="F304" s="61">
        <v>1292</v>
      </c>
      <c r="G304" s="61">
        <v>1509</v>
      </c>
      <c r="H304" s="61">
        <v>1737</v>
      </c>
      <c r="I304" s="61">
        <v>1185</v>
      </c>
      <c r="J304" s="61">
        <v>1410</v>
      </c>
      <c r="K304" s="61">
        <v>1397</v>
      </c>
      <c r="L304" s="61">
        <v>1449</v>
      </c>
      <c r="M304" s="61">
        <v>1402</v>
      </c>
      <c r="N304" s="61">
        <v>1442</v>
      </c>
      <c r="O304" s="62">
        <v>1083</v>
      </c>
    </row>
    <row r="305" spans="1:16" ht="20.25" customHeight="1" x14ac:dyDescent="0.15">
      <c r="A305" s="386"/>
      <c r="B305" s="13" t="s">
        <v>18</v>
      </c>
      <c r="C305" s="56">
        <f t="shared" si="51"/>
        <v>18233</v>
      </c>
      <c r="D305" s="57">
        <v>1176</v>
      </c>
      <c r="E305" s="57">
        <v>846</v>
      </c>
      <c r="F305" s="57">
        <v>987</v>
      </c>
      <c r="G305" s="57">
        <v>1535</v>
      </c>
      <c r="H305" s="57">
        <v>1966</v>
      </c>
      <c r="I305" s="57">
        <v>1378</v>
      </c>
      <c r="J305" s="57">
        <v>1153</v>
      </c>
      <c r="K305" s="57">
        <v>1866</v>
      </c>
      <c r="L305" s="57">
        <v>1329</v>
      </c>
      <c r="M305" s="57">
        <v>1827</v>
      </c>
      <c r="N305" s="57">
        <v>2447</v>
      </c>
      <c r="O305" s="58">
        <v>1723</v>
      </c>
    </row>
    <row r="306" spans="1:16" ht="20.25" customHeight="1" x14ac:dyDescent="0.15">
      <c r="A306" s="386"/>
      <c r="B306" s="14" t="s">
        <v>19</v>
      </c>
      <c r="C306" s="56">
        <f t="shared" si="51"/>
        <v>32240</v>
      </c>
      <c r="D306" s="57">
        <v>3241</v>
      </c>
      <c r="E306" s="57">
        <v>2162</v>
      </c>
      <c r="F306" s="57">
        <v>1743</v>
      </c>
      <c r="G306" s="57">
        <v>2941</v>
      </c>
      <c r="H306" s="57">
        <v>2988</v>
      </c>
      <c r="I306" s="57">
        <v>2349</v>
      </c>
      <c r="J306" s="57">
        <v>2573</v>
      </c>
      <c r="K306" s="57">
        <v>3948</v>
      </c>
      <c r="L306" s="57">
        <v>2700</v>
      </c>
      <c r="M306" s="57">
        <v>2668</v>
      </c>
      <c r="N306" s="57">
        <v>2639</v>
      </c>
      <c r="O306" s="58">
        <v>2288</v>
      </c>
    </row>
    <row r="307" spans="1:16" ht="20.25" customHeight="1" x14ac:dyDescent="0.15">
      <c r="A307" s="386"/>
      <c r="B307" s="14" t="s">
        <v>67</v>
      </c>
      <c r="C307" s="56">
        <f t="shared" si="51"/>
        <v>30071</v>
      </c>
      <c r="D307" s="57">
        <v>2088</v>
      </c>
      <c r="E307" s="57">
        <v>1796</v>
      </c>
      <c r="F307" s="57">
        <v>2444</v>
      </c>
      <c r="G307" s="57">
        <v>2725</v>
      </c>
      <c r="H307" s="57">
        <v>3154</v>
      </c>
      <c r="I307" s="57">
        <v>2585</v>
      </c>
      <c r="J307" s="57">
        <v>2407</v>
      </c>
      <c r="K307" s="57">
        <v>2989</v>
      </c>
      <c r="L307" s="57">
        <v>2540</v>
      </c>
      <c r="M307" s="57">
        <v>2536</v>
      </c>
      <c r="N307" s="57">
        <v>2625</v>
      </c>
      <c r="O307" s="58">
        <v>2182</v>
      </c>
    </row>
    <row r="308" spans="1:16" ht="20.25" customHeight="1" x14ac:dyDescent="0.15">
      <c r="A308" s="386"/>
      <c r="B308" s="13" t="s">
        <v>72</v>
      </c>
      <c r="C308" s="56">
        <f t="shared" si="51"/>
        <v>18986</v>
      </c>
      <c r="D308" s="57">
        <v>1046</v>
      </c>
      <c r="E308" s="57">
        <v>943</v>
      </c>
      <c r="F308" s="57">
        <v>1057</v>
      </c>
      <c r="G308" s="57">
        <v>1525</v>
      </c>
      <c r="H308" s="57">
        <v>2344</v>
      </c>
      <c r="I308" s="57">
        <v>1440</v>
      </c>
      <c r="J308" s="57">
        <v>1787</v>
      </c>
      <c r="K308" s="57">
        <v>1756</v>
      </c>
      <c r="L308" s="57">
        <v>2809</v>
      </c>
      <c r="M308" s="57">
        <v>1552</v>
      </c>
      <c r="N308" s="57">
        <v>1487</v>
      </c>
      <c r="O308" s="58">
        <v>1240</v>
      </c>
    </row>
    <row r="309" spans="1:16" ht="20.25" customHeight="1" x14ac:dyDescent="0.15">
      <c r="A309" s="386"/>
      <c r="B309" s="13" t="s">
        <v>77</v>
      </c>
      <c r="C309" s="56">
        <f t="shared" si="51"/>
        <v>15197</v>
      </c>
      <c r="D309" s="63">
        <v>1521</v>
      </c>
      <c r="E309" s="63">
        <v>669</v>
      </c>
      <c r="F309" s="63">
        <v>771</v>
      </c>
      <c r="G309" s="63">
        <v>913</v>
      </c>
      <c r="H309" s="63">
        <v>1485</v>
      </c>
      <c r="I309" s="63">
        <v>1234</v>
      </c>
      <c r="J309" s="63">
        <v>1677</v>
      </c>
      <c r="K309" s="63">
        <v>1855</v>
      </c>
      <c r="L309" s="63">
        <v>1648</v>
      </c>
      <c r="M309" s="63">
        <v>1500</v>
      </c>
      <c r="N309" s="63">
        <v>1267</v>
      </c>
      <c r="O309" s="64">
        <v>657</v>
      </c>
    </row>
    <row r="310" spans="1:16" ht="20.25" customHeight="1" x14ac:dyDescent="0.15">
      <c r="A310" s="386"/>
      <c r="B310" s="29" t="s">
        <v>90</v>
      </c>
      <c r="C310" s="56">
        <f t="shared" si="51"/>
        <v>16520</v>
      </c>
      <c r="D310" s="134" t="s">
        <v>70</v>
      </c>
      <c r="E310" s="134" t="s">
        <v>70</v>
      </c>
      <c r="F310" s="134" t="s">
        <v>70</v>
      </c>
      <c r="G310" s="83">
        <v>300</v>
      </c>
      <c r="H310" s="83">
        <v>9620</v>
      </c>
      <c r="I310" s="83">
        <v>4260</v>
      </c>
      <c r="J310" s="83">
        <v>270</v>
      </c>
      <c r="K310" s="83">
        <v>480</v>
      </c>
      <c r="L310" s="83">
        <v>600</v>
      </c>
      <c r="M310" s="83">
        <v>270</v>
      </c>
      <c r="N310" s="83">
        <v>180</v>
      </c>
      <c r="O310" s="84">
        <v>540</v>
      </c>
    </row>
    <row r="311" spans="1:16" ht="20.25" customHeight="1" x14ac:dyDescent="0.15">
      <c r="A311" s="386"/>
      <c r="B311" s="29" t="s">
        <v>99</v>
      </c>
      <c r="C311" s="56">
        <f t="shared" si="51"/>
        <v>3757</v>
      </c>
      <c r="D311" s="133">
        <f>248</f>
        <v>248</v>
      </c>
      <c r="E311" s="133">
        <f>168</f>
        <v>168</v>
      </c>
      <c r="F311" s="133">
        <f>496</f>
        <v>496</v>
      </c>
      <c r="G311" s="63">
        <f>90</f>
        <v>90</v>
      </c>
      <c r="H311" s="63">
        <f>651</f>
        <v>651</v>
      </c>
      <c r="I311" s="63">
        <f>270</f>
        <v>270</v>
      </c>
      <c r="J311" s="63">
        <f>186</f>
        <v>186</v>
      </c>
      <c r="K311" s="63">
        <f>403</f>
        <v>403</v>
      </c>
      <c r="L311" s="63">
        <f>360</f>
        <v>360</v>
      </c>
      <c r="M311" s="63">
        <f>248</f>
        <v>248</v>
      </c>
      <c r="N311" s="63">
        <f>420</f>
        <v>420</v>
      </c>
      <c r="O311" s="64">
        <f>217</f>
        <v>217</v>
      </c>
    </row>
    <row r="312" spans="1:16" ht="20.25" customHeight="1" x14ac:dyDescent="0.15">
      <c r="A312" s="386"/>
      <c r="B312" s="29" t="s">
        <v>102</v>
      </c>
      <c r="C312" s="68">
        <f t="shared" si="51"/>
        <v>35548</v>
      </c>
      <c r="D312" s="177">
        <v>992</v>
      </c>
      <c r="E312" s="177">
        <v>1456</v>
      </c>
      <c r="F312" s="177">
        <v>1488</v>
      </c>
      <c r="G312" s="178">
        <v>1320</v>
      </c>
      <c r="H312" s="178">
        <v>1736</v>
      </c>
      <c r="I312" s="178">
        <v>1800</v>
      </c>
      <c r="J312" s="178">
        <v>3100</v>
      </c>
      <c r="K312" s="178">
        <v>5248</v>
      </c>
      <c r="L312" s="178">
        <v>11400</v>
      </c>
      <c r="M312" s="178">
        <v>3100</v>
      </c>
      <c r="N312" s="178">
        <v>1800</v>
      </c>
      <c r="O312" s="179">
        <v>2108</v>
      </c>
    </row>
    <row r="313" spans="1:16" ht="20.25" customHeight="1" x14ac:dyDescent="0.15">
      <c r="A313" s="386"/>
      <c r="B313" s="29" t="s">
        <v>126</v>
      </c>
      <c r="C313" s="56">
        <f t="shared" si="51"/>
        <v>59348</v>
      </c>
      <c r="D313" s="133">
        <v>6324</v>
      </c>
      <c r="E313" s="133">
        <v>1232</v>
      </c>
      <c r="F313" s="133">
        <v>2108</v>
      </c>
      <c r="G313" s="63">
        <v>1320</v>
      </c>
      <c r="H313" s="63">
        <v>1736</v>
      </c>
      <c r="I313" s="63">
        <v>1800</v>
      </c>
      <c r="J313" s="63">
        <v>9052</v>
      </c>
      <c r="K313" s="63">
        <v>13516</v>
      </c>
      <c r="L313" s="63">
        <v>15240</v>
      </c>
      <c r="M313" s="63">
        <v>2976</v>
      </c>
      <c r="N313" s="63">
        <v>1440</v>
      </c>
      <c r="O313" s="64">
        <v>2604</v>
      </c>
    </row>
    <row r="314" spans="1:16" s="228" customFormat="1" ht="20.25" customHeight="1" x14ac:dyDescent="0.15">
      <c r="A314" s="386"/>
      <c r="B314" s="29" t="s">
        <v>132</v>
      </c>
      <c r="C314" s="56">
        <f t="shared" si="51"/>
        <v>54720</v>
      </c>
      <c r="D314" s="259">
        <v>1984</v>
      </c>
      <c r="E314" s="259">
        <v>1008</v>
      </c>
      <c r="F314" s="259">
        <v>2480</v>
      </c>
      <c r="G314" s="83">
        <v>5520</v>
      </c>
      <c r="H314" s="83">
        <v>5580</v>
      </c>
      <c r="I314" s="83">
        <v>4320</v>
      </c>
      <c r="J314" s="83">
        <v>3348</v>
      </c>
      <c r="K314" s="83">
        <v>6572</v>
      </c>
      <c r="L314" s="83">
        <v>17400</v>
      </c>
      <c r="M314" s="83">
        <v>2728</v>
      </c>
      <c r="N314" s="83">
        <v>1920</v>
      </c>
      <c r="O314" s="84">
        <v>1860</v>
      </c>
      <c r="P314" s="232"/>
    </row>
    <row r="315" spans="1:16" s="228" customFormat="1" ht="20.25" customHeight="1" x14ac:dyDescent="0.15">
      <c r="A315" s="386"/>
      <c r="B315" s="29" t="s">
        <v>150</v>
      </c>
      <c r="C315" s="56">
        <f t="shared" si="51"/>
        <v>28752</v>
      </c>
      <c r="D315" s="259">
        <v>1612</v>
      </c>
      <c r="E315" s="259">
        <v>2800</v>
      </c>
      <c r="F315" s="259">
        <v>1860</v>
      </c>
      <c r="G315" s="83">
        <v>3480</v>
      </c>
      <c r="H315" s="83">
        <v>3224</v>
      </c>
      <c r="I315" s="83">
        <v>1320</v>
      </c>
      <c r="J315" s="83">
        <v>2356</v>
      </c>
      <c r="K315" s="83">
        <v>3348</v>
      </c>
      <c r="L315" s="83">
        <v>3360</v>
      </c>
      <c r="M315" s="83">
        <v>2108</v>
      </c>
      <c r="N315" s="83">
        <v>1920</v>
      </c>
      <c r="O315" s="84">
        <v>1364</v>
      </c>
      <c r="P315" s="232"/>
    </row>
    <row r="316" spans="1:16" s="228" customFormat="1" ht="20.25" customHeight="1" x14ac:dyDescent="0.15">
      <c r="A316" s="386"/>
      <c r="B316" s="29" t="s">
        <v>166</v>
      </c>
      <c r="C316" s="56">
        <f t="shared" si="51"/>
        <v>31249</v>
      </c>
      <c r="D316" s="259">
        <v>1178</v>
      </c>
      <c r="E316" s="259">
        <v>261</v>
      </c>
      <c r="F316" s="259">
        <v>3224</v>
      </c>
      <c r="G316" s="83">
        <v>1170</v>
      </c>
      <c r="H316" s="83">
        <v>899</v>
      </c>
      <c r="I316" s="83">
        <v>1380</v>
      </c>
      <c r="J316" s="83">
        <v>3317</v>
      </c>
      <c r="K316" s="83">
        <v>5456</v>
      </c>
      <c r="L316" s="83">
        <v>5580</v>
      </c>
      <c r="M316" s="83">
        <v>6200</v>
      </c>
      <c r="N316" s="83">
        <v>1530</v>
      </c>
      <c r="O316" s="84">
        <v>1054</v>
      </c>
      <c r="P316" s="232"/>
    </row>
    <row r="317" spans="1:16" ht="20.25" customHeight="1" thickBot="1" x14ac:dyDescent="0.2">
      <c r="A317" s="396"/>
      <c r="B317" s="132" t="s">
        <v>20</v>
      </c>
      <c r="C317" s="180">
        <f>C316/C315</f>
        <v>1.0868461324429606</v>
      </c>
      <c r="D317" s="180">
        <f t="shared" ref="D317:O317" si="52">D316/D315</f>
        <v>0.73076923076923073</v>
      </c>
      <c r="E317" s="180">
        <f t="shared" si="52"/>
        <v>9.3214285714285708E-2</v>
      </c>
      <c r="F317" s="180">
        <f t="shared" si="52"/>
        <v>1.7333333333333334</v>
      </c>
      <c r="G317" s="180">
        <f t="shared" si="52"/>
        <v>0.33620689655172414</v>
      </c>
      <c r="H317" s="180">
        <f t="shared" si="52"/>
        <v>0.27884615384615385</v>
      </c>
      <c r="I317" s="180">
        <f t="shared" si="52"/>
        <v>1.0454545454545454</v>
      </c>
      <c r="J317" s="180">
        <f t="shared" si="52"/>
        <v>1.4078947368421053</v>
      </c>
      <c r="K317" s="180">
        <f t="shared" si="52"/>
        <v>1.6296296296296295</v>
      </c>
      <c r="L317" s="180">
        <f t="shared" si="52"/>
        <v>1.6607142857142858</v>
      </c>
      <c r="M317" s="180">
        <f t="shared" si="52"/>
        <v>2.9411764705882355</v>
      </c>
      <c r="N317" s="180">
        <f t="shared" si="52"/>
        <v>0.796875</v>
      </c>
      <c r="O317" s="180">
        <f t="shared" si="52"/>
        <v>0.77272727272727271</v>
      </c>
      <c r="P317" s="122"/>
    </row>
    <row r="318" spans="1:16" ht="20.25" customHeight="1" x14ac:dyDescent="0.15">
      <c r="A318" s="356" t="s">
        <v>169</v>
      </c>
      <c r="B318" s="27" t="s">
        <v>17</v>
      </c>
      <c r="C318" s="60">
        <f t="shared" ref="C318:C325" si="53">SUM(D318:O318)</f>
        <v>29484</v>
      </c>
      <c r="D318" s="61">
        <v>691</v>
      </c>
      <c r="E318" s="61">
        <v>708</v>
      </c>
      <c r="F318" s="61">
        <v>1108</v>
      </c>
      <c r="G318" s="61">
        <v>1819</v>
      </c>
      <c r="H318" s="61">
        <v>5320</v>
      </c>
      <c r="I318" s="61">
        <v>2124</v>
      </c>
      <c r="J318" s="61">
        <v>3211</v>
      </c>
      <c r="K318" s="61">
        <v>5920</v>
      </c>
      <c r="L318" s="61">
        <v>2638</v>
      </c>
      <c r="M318" s="61">
        <v>3261</v>
      </c>
      <c r="N318" s="61">
        <v>2146</v>
      </c>
      <c r="O318" s="62">
        <v>538</v>
      </c>
    </row>
    <row r="319" spans="1:16" ht="20.25" customHeight="1" x14ac:dyDescent="0.15">
      <c r="A319" s="357"/>
      <c r="B319" s="13" t="s">
        <v>18</v>
      </c>
      <c r="C319" s="56">
        <f t="shared" si="53"/>
        <v>26293</v>
      </c>
      <c r="D319" s="57">
        <v>618</v>
      </c>
      <c r="E319" s="57">
        <v>591</v>
      </c>
      <c r="F319" s="57">
        <v>1163</v>
      </c>
      <c r="G319" s="57">
        <v>1762</v>
      </c>
      <c r="H319" s="57">
        <v>4535</v>
      </c>
      <c r="I319" s="57">
        <v>1535</v>
      </c>
      <c r="J319" s="57">
        <v>3010</v>
      </c>
      <c r="K319" s="57">
        <v>6186</v>
      </c>
      <c r="L319" s="57">
        <v>2424</v>
      </c>
      <c r="M319" s="57">
        <v>2024</v>
      </c>
      <c r="N319" s="57">
        <v>1946</v>
      </c>
      <c r="O319" s="58">
        <v>499</v>
      </c>
    </row>
    <row r="320" spans="1:16" ht="20.25" customHeight="1" x14ac:dyDescent="0.15">
      <c r="A320" s="357"/>
      <c r="B320" s="14" t="s">
        <v>19</v>
      </c>
      <c r="C320" s="56">
        <f t="shared" si="53"/>
        <v>30056</v>
      </c>
      <c r="D320" s="57">
        <v>734</v>
      </c>
      <c r="E320" s="57">
        <v>703</v>
      </c>
      <c r="F320" s="57">
        <v>921</v>
      </c>
      <c r="G320" s="57">
        <v>2108</v>
      </c>
      <c r="H320" s="57">
        <v>3980</v>
      </c>
      <c r="I320" s="57">
        <v>2007</v>
      </c>
      <c r="J320" s="57">
        <v>6436</v>
      </c>
      <c r="K320" s="57">
        <v>6046</v>
      </c>
      <c r="L320" s="57">
        <v>2375</v>
      </c>
      <c r="M320" s="57">
        <v>2542</v>
      </c>
      <c r="N320" s="57">
        <v>1534</v>
      </c>
      <c r="O320" s="58">
        <v>670</v>
      </c>
    </row>
    <row r="321" spans="1:17" ht="20.25" customHeight="1" x14ac:dyDescent="0.15">
      <c r="A321" s="357"/>
      <c r="B321" s="14" t="s">
        <v>67</v>
      </c>
      <c r="C321" s="56">
        <f t="shared" si="53"/>
        <v>21101</v>
      </c>
      <c r="D321" s="57">
        <v>584</v>
      </c>
      <c r="E321" s="57">
        <v>648</v>
      </c>
      <c r="F321" s="57">
        <v>1105</v>
      </c>
      <c r="G321" s="57">
        <v>1524</v>
      </c>
      <c r="H321" s="57">
        <v>4246</v>
      </c>
      <c r="I321" s="57">
        <v>1310</v>
      </c>
      <c r="J321" s="57">
        <v>1998</v>
      </c>
      <c r="K321" s="57">
        <v>4380</v>
      </c>
      <c r="L321" s="57">
        <v>1496</v>
      </c>
      <c r="M321" s="57">
        <v>1748</v>
      </c>
      <c r="N321" s="57">
        <v>1633</v>
      </c>
      <c r="O321" s="58">
        <v>429</v>
      </c>
    </row>
    <row r="322" spans="1:17" ht="20.25" customHeight="1" x14ac:dyDescent="0.15">
      <c r="A322" s="357"/>
      <c r="B322" s="13" t="s">
        <v>71</v>
      </c>
      <c r="C322" s="56">
        <f t="shared" si="53"/>
        <v>20414</v>
      </c>
      <c r="D322" s="57">
        <v>594</v>
      </c>
      <c r="E322" s="57">
        <v>337</v>
      </c>
      <c r="F322" s="57">
        <v>902</v>
      </c>
      <c r="G322" s="57">
        <v>1031</v>
      </c>
      <c r="H322" s="57">
        <v>3734</v>
      </c>
      <c r="I322" s="57">
        <v>1497</v>
      </c>
      <c r="J322" s="57">
        <v>2299</v>
      </c>
      <c r="K322" s="57">
        <v>4270</v>
      </c>
      <c r="L322" s="57">
        <v>2392</v>
      </c>
      <c r="M322" s="57">
        <v>1683</v>
      </c>
      <c r="N322" s="57">
        <v>1268</v>
      </c>
      <c r="O322" s="58">
        <v>407</v>
      </c>
    </row>
    <row r="323" spans="1:17" ht="20.25" customHeight="1" x14ac:dyDescent="0.15">
      <c r="A323" s="357"/>
      <c r="B323" s="13" t="s">
        <v>78</v>
      </c>
      <c r="C323" s="56">
        <f t="shared" si="53"/>
        <v>18739</v>
      </c>
      <c r="D323" s="63">
        <v>509</v>
      </c>
      <c r="E323" s="63">
        <v>389</v>
      </c>
      <c r="F323" s="63">
        <v>757</v>
      </c>
      <c r="G323" s="63">
        <v>912</v>
      </c>
      <c r="H323" s="63">
        <v>3442</v>
      </c>
      <c r="I323" s="63">
        <v>1547</v>
      </c>
      <c r="J323" s="63">
        <v>2322</v>
      </c>
      <c r="K323" s="63">
        <v>4253</v>
      </c>
      <c r="L323" s="63">
        <v>1527</v>
      </c>
      <c r="M323" s="63">
        <v>1517</v>
      </c>
      <c r="N323" s="63">
        <v>1048</v>
      </c>
      <c r="O323" s="64">
        <v>516</v>
      </c>
    </row>
    <row r="324" spans="1:17" ht="20.25" customHeight="1" x14ac:dyDescent="0.15">
      <c r="A324" s="357"/>
      <c r="B324" s="13" t="s">
        <v>80</v>
      </c>
      <c r="C324" s="56">
        <f t="shared" si="53"/>
        <v>790</v>
      </c>
      <c r="D324" s="63">
        <v>158</v>
      </c>
      <c r="E324" s="63">
        <v>474</v>
      </c>
      <c r="F324" s="63">
        <v>158</v>
      </c>
      <c r="G324" s="63">
        <v>0</v>
      </c>
      <c r="H324" s="63">
        <v>0</v>
      </c>
      <c r="I324" s="63">
        <v>0</v>
      </c>
      <c r="J324" s="63">
        <v>0</v>
      </c>
      <c r="K324" s="63">
        <v>0</v>
      </c>
      <c r="L324" s="63">
        <v>0</v>
      </c>
      <c r="M324" s="63">
        <v>0</v>
      </c>
      <c r="N324" s="63">
        <v>0</v>
      </c>
      <c r="O324" s="64">
        <v>0</v>
      </c>
    </row>
    <row r="325" spans="1:17" s="228" customFormat="1" ht="20.25" customHeight="1" x14ac:dyDescent="0.15">
      <c r="A325" s="357"/>
      <c r="B325" s="348" t="s">
        <v>166</v>
      </c>
      <c r="C325" s="59">
        <f t="shared" si="53"/>
        <v>25399</v>
      </c>
      <c r="D325" s="178"/>
      <c r="E325" s="178"/>
      <c r="F325" s="178"/>
      <c r="G325" s="178"/>
      <c r="H325" s="178"/>
      <c r="I325" s="178"/>
      <c r="J325" s="178">
        <v>7361</v>
      </c>
      <c r="K325" s="178">
        <v>9519</v>
      </c>
      <c r="L325" s="178">
        <v>3772</v>
      </c>
      <c r="M325" s="178">
        <v>1925</v>
      </c>
      <c r="N325" s="178">
        <v>2165</v>
      </c>
      <c r="O325" s="179">
        <v>657</v>
      </c>
      <c r="P325" s="232"/>
    </row>
    <row r="326" spans="1:17" s="354" customFormat="1" ht="20.25" customHeight="1" thickBot="1" x14ac:dyDescent="0.2">
      <c r="A326" s="358"/>
      <c r="B326" s="352" t="s">
        <v>170</v>
      </c>
      <c r="C326" s="355" t="s">
        <v>168</v>
      </c>
      <c r="D326" s="355" t="s">
        <v>168</v>
      </c>
      <c r="E326" s="355" t="s">
        <v>168</v>
      </c>
      <c r="F326" s="355" t="s">
        <v>168</v>
      </c>
      <c r="G326" s="355" t="s">
        <v>168</v>
      </c>
      <c r="H326" s="355" t="s">
        <v>168</v>
      </c>
      <c r="I326" s="355" t="s">
        <v>168</v>
      </c>
      <c r="J326" s="355" t="s">
        <v>168</v>
      </c>
      <c r="K326" s="355" t="s">
        <v>168</v>
      </c>
      <c r="L326" s="355" t="s">
        <v>168</v>
      </c>
      <c r="M326" s="355" t="s">
        <v>168</v>
      </c>
      <c r="N326" s="355" t="s">
        <v>168</v>
      </c>
      <c r="O326" s="355" t="s">
        <v>168</v>
      </c>
      <c r="P326" s="353"/>
    </row>
    <row r="327" spans="1:17" ht="20.25" customHeight="1" x14ac:dyDescent="0.15">
      <c r="A327" s="395" t="s">
        <v>33</v>
      </c>
      <c r="B327" s="27" t="s">
        <v>17</v>
      </c>
      <c r="C327" s="53">
        <f t="shared" ref="C327:C342" si="54">SUM(D327:O327)</f>
        <v>21899</v>
      </c>
      <c r="D327" s="54">
        <v>852</v>
      </c>
      <c r="E327" s="54">
        <v>859</v>
      </c>
      <c r="F327" s="54">
        <v>1243</v>
      </c>
      <c r="G327" s="54">
        <v>1054</v>
      </c>
      <c r="H327" s="54">
        <v>1253</v>
      </c>
      <c r="I327" s="54">
        <v>1050</v>
      </c>
      <c r="J327" s="54">
        <v>3506</v>
      </c>
      <c r="K327" s="54">
        <v>7753</v>
      </c>
      <c r="L327" s="54">
        <v>1217</v>
      </c>
      <c r="M327" s="54">
        <v>1192</v>
      </c>
      <c r="N327" s="54">
        <v>1009</v>
      </c>
      <c r="O327" s="55">
        <v>911</v>
      </c>
    </row>
    <row r="328" spans="1:17" ht="20.25" customHeight="1" x14ac:dyDescent="0.15">
      <c r="A328" s="386"/>
      <c r="B328" s="13" t="s">
        <v>18</v>
      </c>
      <c r="C328" s="56">
        <f t="shared" si="54"/>
        <v>31607</v>
      </c>
      <c r="D328" s="57">
        <v>1545</v>
      </c>
      <c r="E328" s="57">
        <v>1690</v>
      </c>
      <c r="F328" s="57">
        <v>2006</v>
      </c>
      <c r="G328" s="57">
        <v>1461</v>
      </c>
      <c r="H328" s="57">
        <v>2333</v>
      </c>
      <c r="I328" s="57">
        <v>1747</v>
      </c>
      <c r="J328" s="57">
        <v>3289</v>
      </c>
      <c r="K328" s="57">
        <v>10421</v>
      </c>
      <c r="L328" s="57">
        <v>2153</v>
      </c>
      <c r="M328" s="57">
        <v>1844</v>
      </c>
      <c r="N328" s="57">
        <v>1557</v>
      </c>
      <c r="O328" s="58">
        <v>1561</v>
      </c>
    </row>
    <row r="329" spans="1:17" ht="20.25" customHeight="1" x14ac:dyDescent="0.15">
      <c r="A329" s="386"/>
      <c r="B329" s="14" t="s">
        <v>19</v>
      </c>
      <c r="C329" s="56">
        <f t="shared" si="54"/>
        <v>17893</v>
      </c>
      <c r="D329" s="57">
        <v>422</v>
      </c>
      <c r="E329" s="57">
        <v>310</v>
      </c>
      <c r="F329" s="57">
        <v>655</v>
      </c>
      <c r="G329" s="57">
        <v>436</v>
      </c>
      <c r="H329" s="57">
        <v>987</v>
      </c>
      <c r="I329" s="57">
        <v>720</v>
      </c>
      <c r="J329" s="57">
        <v>2592</v>
      </c>
      <c r="K329" s="57">
        <v>8529</v>
      </c>
      <c r="L329" s="57">
        <v>1007</v>
      </c>
      <c r="M329" s="57">
        <v>982</v>
      </c>
      <c r="N329" s="57">
        <v>636</v>
      </c>
      <c r="O329" s="58">
        <v>617</v>
      </c>
    </row>
    <row r="330" spans="1:17" ht="20.25" customHeight="1" x14ac:dyDescent="0.15">
      <c r="A330" s="386"/>
      <c r="B330" s="14" t="s">
        <v>67</v>
      </c>
      <c r="C330" s="56">
        <f t="shared" si="54"/>
        <v>29915</v>
      </c>
      <c r="D330" s="57">
        <v>1186</v>
      </c>
      <c r="E330" s="57">
        <v>1080</v>
      </c>
      <c r="F330" s="57">
        <v>1587</v>
      </c>
      <c r="G330" s="57">
        <v>1238</v>
      </c>
      <c r="H330" s="57">
        <v>2218</v>
      </c>
      <c r="I330" s="57">
        <v>1757</v>
      </c>
      <c r="J330" s="57">
        <v>3931</v>
      </c>
      <c r="K330" s="57">
        <v>9873</v>
      </c>
      <c r="L330" s="57">
        <v>2018</v>
      </c>
      <c r="M330" s="57">
        <v>1732</v>
      </c>
      <c r="N330" s="57">
        <v>1652</v>
      </c>
      <c r="O330" s="58">
        <v>1643</v>
      </c>
    </row>
    <row r="331" spans="1:17" ht="20.25" customHeight="1" x14ac:dyDescent="0.15">
      <c r="A331" s="386"/>
      <c r="B331" s="13" t="s">
        <v>74</v>
      </c>
      <c r="C331" s="56">
        <f t="shared" si="54"/>
        <v>28096</v>
      </c>
      <c r="D331" s="57">
        <v>1298</v>
      </c>
      <c r="E331" s="57">
        <v>1404</v>
      </c>
      <c r="F331" s="57">
        <v>1782</v>
      </c>
      <c r="G331" s="57">
        <v>1486</v>
      </c>
      <c r="H331" s="57">
        <v>2207</v>
      </c>
      <c r="I331" s="57">
        <v>1879</v>
      </c>
      <c r="J331" s="57">
        <v>3521</v>
      </c>
      <c r="K331" s="57">
        <v>7541</v>
      </c>
      <c r="L331" s="57">
        <v>2061</v>
      </c>
      <c r="M331" s="57">
        <v>1812</v>
      </c>
      <c r="N331" s="57">
        <v>1594</v>
      </c>
      <c r="O331" s="58">
        <v>1511</v>
      </c>
    </row>
    <row r="332" spans="1:17" ht="20.25" customHeight="1" x14ac:dyDescent="0.15">
      <c r="A332" s="386"/>
      <c r="B332" s="13" t="s">
        <v>77</v>
      </c>
      <c r="C332" s="56">
        <f t="shared" si="54"/>
        <v>31365</v>
      </c>
      <c r="D332" s="63">
        <v>1509</v>
      </c>
      <c r="E332" s="63">
        <v>1245</v>
      </c>
      <c r="F332" s="63">
        <v>1960</v>
      </c>
      <c r="G332" s="63">
        <v>1841</v>
      </c>
      <c r="H332" s="63">
        <v>2824</v>
      </c>
      <c r="I332" s="63">
        <v>2341</v>
      </c>
      <c r="J332" s="63">
        <v>4931</v>
      </c>
      <c r="K332" s="63">
        <v>8380</v>
      </c>
      <c r="L332" s="63">
        <v>1623</v>
      </c>
      <c r="M332" s="63">
        <v>1657</v>
      </c>
      <c r="N332" s="63">
        <v>1638</v>
      </c>
      <c r="O332" s="64">
        <v>1416</v>
      </c>
    </row>
    <row r="333" spans="1:17" ht="20.25" customHeight="1" x14ac:dyDescent="0.15">
      <c r="A333" s="386"/>
      <c r="B333" s="13" t="s">
        <v>83</v>
      </c>
      <c r="C333" s="56">
        <f t="shared" si="54"/>
        <v>126</v>
      </c>
      <c r="D333" s="83">
        <v>58</v>
      </c>
      <c r="E333" s="83">
        <v>68</v>
      </c>
      <c r="F333" s="83">
        <v>0</v>
      </c>
      <c r="G333" s="83">
        <v>0</v>
      </c>
      <c r="H333" s="83">
        <v>0</v>
      </c>
      <c r="I333" s="83">
        <v>0</v>
      </c>
      <c r="J333" s="83">
        <v>0</v>
      </c>
      <c r="K333" s="83">
        <v>0</v>
      </c>
      <c r="L333" s="83">
        <v>0</v>
      </c>
      <c r="M333" s="83">
        <v>0</v>
      </c>
      <c r="N333" s="83">
        <v>0</v>
      </c>
      <c r="O333" s="84">
        <v>0</v>
      </c>
    </row>
    <row r="334" spans="1:17" ht="20.25" customHeight="1" x14ac:dyDescent="0.15">
      <c r="A334" s="386"/>
      <c r="B334" s="13" t="s">
        <v>84</v>
      </c>
      <c r="C334" s="56">
        <f t="shared" si="54"/>
        <v>14972</v>
      </c>
      <c r="D334" s="83">
        <v>1000</v>
      </c>
      <c r="E334" s="83">
        <v>1000</v>
      </c>
      <c r="F334" s="83">
        <v>1100</v>
      </c>
      <c r="G334" s="83">
        <v>1150</v>
      </c>
      <c r="H334" s="83">
        <v>1200</v>
      </c>
      <c r="I334" s="83">
        <v>1200</v>
      </c>
      <c r="J334" s="83">
        <v>1522</v>
      </c>
      <c r="K334" s="83">
        <v>1800</v>
      </c>
      <c r="L334" s="83">
        <v>1400</v>
      </c>
      <c r="M334" s="83">
        <v>1200</v>
      </c>
      <c r="N334" s="83">
        <v>1200</v>
      </c>
      <c r="O334" s="84">
        <v>1200</v>
      </c>
    </row>
    <row r="335" spans="1:17" ht="20.25" customHeight="1" x14ac:dyDescent="0.15">
      <c r="A335" s="386"/>
      <c r="B335" s="29" t="s">
        <v>88</v>
      </c>
      <c r="C335" s="56">
        <f t="shared" si="54"/>
        <v>20164</v>
      </c>
      <c r="D335" s="83">
        <v>966</v>
      </c>
      <c r="E335" s="83">
        <v>885</v>
      </c>
      <c r="F335" s="83">
        <v>1210</v>
      </c>
      <c r="G335" s="83">
        <v>1078</v>
      </c>
      <c r="H335" s="83">
        <v>1746</v>
      </c>
      <c r="I335" s="83">
        <v>1539</v>
      </c>
      <c r="J335" s="83">
        <v>2047</v>
      </c>
      <c r="K335" s="83">
        <v>5328</v>
      </c>
      <c r="L335" s="83">
        <v>1571</v>
      </c>
      <c r="M335" s="83">
        <v>1374</v>
      </c>
      <c r="N335" s="83">
        <v>1269</v>
      </c>
      <c r="O335" s="84">
        <v>1151</v>
      </c>
      <c r="P335" s="122"/>
      <c r="Q335" s="120"/>
    </row>
    <row r="336" spans="1:17" ht="20.25" customHeight="1" x14ac:dyDescent="0.15">
      <c r="A336" s="386"/>
      <c r="B336" s="29" t="s">
        <v>90</v>
      </c>
      <c r="C336" s="56">
        <f t="shared" si="54"/>
        <v>19788</v>
      </c>
      <c r="D336" s="83">
        <v>1051</v>
      </c>
      <c r="E336" s="83">
        <v>867</v>
      </c>
      <c r="F336" s="83">
        <v>1225</v>
      </c>
      <c r="G336" s="83">
        <v>1203</v>
      </c>
      <c r="H336" s="83">
        <v>1386</v>
      </c>
      <c r="I336" s="83">
        <v>1317</v>
      </c>
      <c r="J336" s="83">
        <v>2442</v>
      </c>
      <c r="K336" s="83">
        <v>5342</v>
      </c>
      <c r="L336" s="83">
        <v>1332</v>
      </c>
      <c r="M336" s="83">
        <v>1323</v>
      </c>
      <c r="N336" s="83">
        <v>1147</v>
      </c>
      <c r="O336" s="84">
        <v>1153</v>
      </c>
    </row>
    <row r="337" spans="1:16" ht="20.25" customHeight="1" x14ac:dyDescent="0.15">
      <c r="A337" s="386"/>
      <c r="B337" s="29" t="s">
        <v>99</v>
      </c>
      <c r="C337" s="59">
        <f t="shared" si="54"/>
        <v>48396</v>
      </c>
      <c r="D337" s="83">
        <v>1625</v>
      </c>
      <c r="E337" s="83">
        <v>1769</v>
      </c>
      <c r="F337" s="83">
        <v>2304</v>
      </c>
      <c r="G337" s="83">
        <v>2209</v>
      </c>
      <c r="H337" s="83">
        <v>3103</v>
      </c>
      <c r="I337" s="83">
        <v>2803</v>
      </c>
      <c r="J337" s="83">
        <v>6275</v>
      </c>
      <c r="K337" s="83">
        <v>16321</v>
      </c>
      <c r="L337" s="83">
        <v>3122</v>
      </c>
      <c r="M337" s="83">
        <v>2946</v>
      </c>
      <c r="N337" s="83">
        <v>2881</v>
      </c>
      <c r="O337" s="84">
        <v>3038</v>
      </c>
    </row>
    <row r="338" spans="1:16" ht="20.25" customHeight="1" x14ac:dyDescent="0.15">
      <c r="A338" s="386"/>
      <c r="B338" s="29" t="s">
        <v>102</v>
      </c>
      <c r="C338" s="59">
        <f t="shared" si="54"/>
        <v>36229</v>
      </c>
      <c r="D338" s="83">
        <v>2727</v>
      </c>
      <c r="E338" s="83">
        <v>2915</v>
      </c>
      <c r="F338" s="83">
        <v>3586</v>
      </c>
      <c r="G338" s="83">
        <v>2675</v>
      </c>
      <c r="H338" s="83">
        <v>3530</v>
      </c>
      <c r="I338" s="83">
        <v>3042</v>
      </c>
      <c r="J338" s="83">
        <v>3825</v>
      </c>
      <c r="K338" s="83">
        <v>8085</v>
      </c>
      <c r="L338" s="83">
        <v>1610</v>
      </c>
      <c r="M338" s="83">
        <v>1502</v>
      </c>
      <c r="N338" s="83">
        <v>1306</v>
      </c>
      <c r="O338" s="84">
        <v>1426</v>
      </c>
    </row>
    <row r="339" spans="1:16" ht="20.25" customHeight="1" x14ac:dyDescent="0.15">
      <c r="A339" s="386"/>
      <c r="B339" s="29" t="s">
        <v>126</v>
      </c>
      <c r="C339" s="59">
        <f t="shared" si="54"/>
        <v>23523</v>
      </c>
      <c r="D339" s="83">
        <v>1254</v>
      </c>
      <c r="E339" s="83">
        <v>1126</v>
      </c>
      <c r="F339" s="83">
        <v>1573</v>
      </c>
      <c r="G339" s="83">
        <v>1505</v>
      </c>
      <c r="H339" s="83">
        <v>2083</v>
      </c>
      <c r="I339" s="83">
        <v>1672</v>
      </c>
      <c r="J339" s="83">
        <v>3636</v>
      </c>
      <c r="K339" s="83">
        <v>5163</v>
      </c>
      <c r="L339" s="83">
        <v>1512</v>
      </c>
      <c r="M339" s="83">
        <v>1298</v>
      </c>
      <c r="N339" s="83">
        <v>1389</v>
      </c>
      <c r="O339" s="84">
        <v>1312</v>
      </c>
    </row>
    <row r="340" spans="1:16" s="228" customFormat="1" ht="20.25" customHeight="1" x14ac:dyDescent="0.15">
      <c r="A340" s="386"/>
      <c r="B340" s="29" t="s">
        <v>132</v>
      </c>
      <c r="C340" s="59">
        <f t="shared" si="54"/>
        <v>24943</v>
      </c>
      <c r="D340" s="83">
        <v>1022</v>
      </c>
      <c r="E340" s="83">
        <v>1130</v>
      </c>
      <c r="F340" s="83">
        <v>1468</v>
      </c>
      <c r="G340" s="83">
        <v>1509</v>
      </c>
      <c r="H340" s="83">
        <v>1687</v>
      </c>
      <c r="I340" s="83">
        <v>1710</v>
      </c>
      <c r="J340" s="83">
        <v>4620</v>
      </c>
      <c r="K340" s="83">
        <v>7604</v>
      </c>
      <c r="L340" s="83">
        <v>1703</v>
      </c>
      <c r="M340" s="83">
        <v>1150</v>
      </c>
      <c r="N340" s="83">
        <v>1093</v>
      </c>
      <c r="O340" s="84">
        <v>247</v>
      </c>
      <c r="P340" s="232"/>
    </row>
    <row r="341" spans="1:16" s="228" customFormat="1" ht="20.25" customHeight="1" x14ac:dyDescent="0.15">
      <c r="A341" s="386"/>
      <c r="B341" s="29" t="s">
        <v>150</v>
      </c>
      <c r="C341" s="59">
        <f t="shared" si="54"/>
        <v>37588</v>
      </c>
      <c r="D341" s="83">
        <v>780</v>
      </c>
      <c r="E341" s="83">
        <v>825</v>
      </c>
      <c r="F341" s="83">
        <v>1449</v>
      </c>
      <c r="G341" s="83">
        <v>1194</v>
      </c>
      <c r="H341" s="83">
        <v>1251</v>
      </c>
      <c r="I341" s="83">
        <v>1107</v>
      </c>
      <c r="J341" s="83">
        <v>4550</v>
      </c>
      <c r="K341" s="83">
        <v>12393</v>
      </c>
      <c r="L341" s="83">
        <v>7302</v>
      </c>
      <c r="M341" s="83">
        <v>1918</v>
      </c>
      <c r="N341" s="83">
        <v>2520</v>
      </c>
      <c r="O341" s="84">
        <v>2299</v>
      </c>
      <c r="P341" s="232"/>
    </row>
    <row r="342" spans="1:16" s="228" customFormat="1" ht="20.25" customHeight="1" x14ac:dyDescent="0.15">
      <c r="A342" s="386"/>
      <c r="B342" s="29" t="s">
        <v>166</v>
      </c>
      <c r="C342" s="59">
        <f t="shared" si="54"/>
        <v>11208</v>
      </c>
      <c r="D342" s="83">
        <v>863</v>
      </c>
      <c r="E342" s="83">
        <v>859</v>
      </c>
      <c r="F342" s="83">
        <v>834</v>
      </c>
      <c r="G342" s="83">
        <v>590</v>
      </c>
      <c r="H342" s="83">
        <v>615</v>
      </c>
      <c r="I342" s="83">
        <v>802</v>
      </c>
      <c r="J342" s="83">
        <v>947</v>
      </c>
      <c r="K342" s="83">
        <v>2047</v>
      </c>
      <c r="L342" s="83">
        <v>1693</v>
      </c>
      <c r="M342" s="83">
        <v>623</v>
      </c>
      <c r="N342" s="83">
        <v>767</v>
      </c>
      <c r="O342" s="337">
        <v>568</v>
      </c>
      <c r="P342" s="232"/>
    </row>
    <row r="343" spans="1:16" ht="20.25" customHeight="1" thickBot="1" x14ac:dyDescent="0.2">
      <c r="A343" s="396"/>
      <c r="B343" s="135" t="s">
        <v>20</v>
      </c>
      <c r="C343" s="158">
        <f>C342/C341</f>
        <v>0.2981802702990316</v>
      </c>
      <c r="D343" s="158">
        <f t="shared" ref="D343:O343" si="55">D342/D341</f>
        <v>1.1064102564102565</v>
      </c>
      <c r="E343" s="158">
        <f t="shared" si="55"/>
        <v>1.0412121212121213</v>
      </c>
      <c r="F343" s="158">
        <f t="shared" si="55"/>
        <v>0.57556935817805388</v>
      </c>
      <c r="G343" s="158">
        <f t="shared" si="55"/>
        <v>0.49413735343383586</v>
      </c>
      <c r="H343" s="158">
        <f t="shared" si="55"/>
        <v>0.49160671462829736</v>
      </c>
      <c r="I343" s="158">
        <f t="shared" si="55"/>
        <v>0.72448057813911471</v>
      </c>
      <c r="J343" s="158">
        <f t="shared" si="55"/>
        <v>0.20813186813186813</v>
      </c>
      <c r="K343" s="158">
        <f t="shared" si="55"/>
        <v>0.16517388848543532</v>
      </c>
      <c r="L343" s="158">
        <f t="shared" si="55"/>
        <v>0.23185428649685016</v>
      </c>
      <c r="M343" s="158">
        <f t="shared" si="55"/>
        <v>0.32481751824817517</v>
      </c>
      <c r="N343" s="158">
        <f t="shared" si="55"/>
        <v>0.30436507936507934</v>
      </c>
      <c r="O343" s="158">
        <f t="shared" si="55"/>
        <v>0.24706394084384514</v>
      </c>
      <c r="P343" s="122"/>
    </row>
    <row r="344" spans="1:16" ht="20.25" customHeight="1" x14ac:dyDescent="0.15">
      <c r="A344" s="395" t="s">
        <v>34</v>
      </c>
      <c r="B344" s="27" t="s">
        <v>17</v>
      </c>
      <c r="C344" s="60">
        <f t="shared" ref="C344:C363" si="56">SUM(D344:O344)</f>
        <v>5978</v>
      </c>
      <c r="D344" s="61">
        <v>0</v>
      </c>
      <c r="E344" s="61">
        <v>0</v>
      </c>
      <c r="F344" s="61">
        <v>0</v>
      </c>
      <c r="G344" s="61">
        <v>0</v>
      </c>
      <c r="H344" s="61">
        <v>0</v>
      </c>
      <c r="I344" s="61">
        <v>0</v>
      </c>
      <c r="J344" s="61">
        <v>1613</v>
      </c>
      <c r="K344" s="61">
        <v>4365</v>
      </c>
      <c r="L344" s="61">
        <v>0</v>
      </c>
      <c r="M344" s="61">
        <v>0</v>
      </c>
      <c r="N344" s="61">
        <v>0</v>
      </c>
      <c r="O344" s="62">
        <v>0</v>
      </c>
    </row>
    <row r="345" spans="1:16" ht="20.25" customHeight="1" x14ac:dyDescent="0.15">
      <c r="A345" s="386"/>
      <c r="B345" s="13" t="s">
        <v>18</v>
      </c>
      <c r="C345" s="56">
        <f t="shared" si="56"/>
        <v>5706</v>
      </c>
      <c r="D345" s="57">
        <v>0</v>
      </c>
      <c r="E345" s="57">
        <v>0</v>
      </c>
      <c r="F345" s="57">
        <v>0</v>
      </c>
      <c r="G345" s="57">
        <v>0</v>
      </c>
      <c r="H345" s="57">
        <v>0</v>
      </c>
      <c r="I345" s="57">
        <v>0</v>
      </c>
      <c r="J345" s="57">
        <v>421</v>
      </c>
      <c r="K345" s="57">
        <v>5285</v>
      </c>
      <c r="L345" s="57">
        <v>0</v>
      </c>
      <c r="M345" s="57">
        <v>0</v>
      </c>
      <c r="N345" s="57">
        <v>0</v>
      </c>
      <c r="O345" s="58">
        <v>0</v>
      </c>
    </row>
    <row r="346" spans="1:16" ht="20.25" customHeight="1" x14ac:dyDescent="0.15">
      <c r="A346" s="386"/>
      <c r="B346" s="14" t="s">
        <v>19</v>
      </c>
      <c r="C346" s="56">
        <f t="shared" si="56"/>
        <v>9639</v>
      </c>
      <c r="D346" s="57">
        <v>0</v>
      </c>
      <c r="E346" s="57">
        <v>0</v>
      </c>
      <c r="F346" s="57">
        <v>0</v>
      </c>
      <c r="G346" s="57">
        <v>0</v>
      </c>
      <c r="H346" s="57">
        <v>0</v>
      </c>
      <c r="I346" s="57">
        <v>0</v>
      </c>
      <c r="J346" s="57">
        <v>866</v>
      </c>
      <c r="K346" s="57">
        <v>8773</v>
      </c>
      <c r="L346" s="57">
        <v>0</v>
      </c>
      <c r="M346" s="57">
        <v>0</v>
      </c>
      <c r="N346" s="57">
        <v>0</v>
      </c>
      <c r="O346" s="58">
        <v>0</v>
      </c>
    </row>
    <row r="347" spans="1:16" ht="20.25" customHeight="1" x14ac:dyDescent="0.15">
      <c r="A347" s="386"/>
      <c r="B347" s="14" t="s">
        <v>67</v>
      </c>
      <c r="C347" s="56">
        <f t="shared" si="56"/>
        <v>5967</v>
      </c>
      <c r="D347" s="57">
        <v>0</v>
      </c>
      <c r="E347" s="57">
        <v>0</v>
      </c>
      <c r="F347" s="57">
        <v>0</v>
      </c>
      <c r="G347" s="57">
        <v>0</v>
      </c>
      <c r="H347" s="57">
        <v>0</v>
      </c>
      <c r="I347" s="57">
        <v>0</v>
      </c>
      <c r="J347" s="57">
        <v>861</v>
      </c>
      <c r="K347" s="57">
        <v>5106</v>
      </c>
      <c r="L347" s="57">
        <v>0</v>
      </c>
      <c r="M347" s="57">
        <v>0</v>
      </c>
      <c r="N347" s="57">
        <v>0</v>
      </c>
      <c r="O347" s="58">
        <v>0</v>
      </c>
    </row>
    <row r="348" spans="1:16" ht="20.25" customHeight="1" x14ac:dyDescent="0.15">
      <c r="A348" s="386"/>
      <c r="B348" s="13" t="s">
        <v>74</v>
      </c>
      <c r="C348" s="56">
        <f t="shared" si="56"/>
        <v>3913</v>
      </c>
      <c r="D348" s="57">
        <v>0</v>
      </c>
      <c r="E348" s="57">
        <v>0</v>
      </c>
      <c r="F348" s="57">
        <v>0</v>
      </c>
      <c r="G348" s="57">
        <v>0</v>
      </c>
      <c r="H348" s="57">
        <v>0</v>
      </c>
      <c r="I348" s="57">
        <v>0</v>
      </c>
      <c r="J348" s="57">
        <v>1275</v>
      </c>
      <c r="K348" s="57">
        <v>2638</v>
      </c>
      <c r="L348" s="57">
        <v>0</v>
      </c>
      <c r="M348" s="57">
        <v>0</v>
      </c>
      <c r="N348" s="57">
        <v>0</v>
      </c>
      <c r="O348" s="58">
        <v>0</v>
      </c>
    </row>
    <row r="349" spans="1:16" ht="20.25" customHeight="1" thickBot="1" x14ac:dyDescent="0.2">
      <c r="A349" s="396"/>
      <c r="B349" s="144" t="s">
        <v>77</v>
      </c>
      <c r="C349" s="65">
        <f t="shared" si="56"/>
        <v>4589</v>
      </c>
      <c r="D349" s="67">
        <v>0</v>
      </c>
      <c r="E349" s="67">
        <v>0</v>
      </c>
      <c r="F349" s="67">
        <v>0</v>
      </c>
      <c r="G349" s="67">
        <v>0</v>
      </c>
      <c r="H349" s="67">
        <v>0</v>
      </c>
      <c r="I349" s="67">
        <v>0</v>
      </c>
      <c r="J349" s="145">
        <v>1888</v>
      </c>
      <c r="K349" s="145">
        <v>2701</v>
      </c>
      <c r="L349" s="67">
        <v>0</v>
      </c>
      <c r="M349" s="67">
        <v>0</v>
      </c>
      <c r="N349" s="67">
        <v>0</v>
      </c>
      <c r="O349" s="73">
        <v>0</v>
      </c>
    </row>
    <row r="350" spans="1:16" ht="20.25" customHeight="1" x14ac:dyDescent="0.15">
      <c r="A350" s="386" t="s">
        <v>35</v>
      </c>
      <c r="B350" s="25" t="s">
        <v>17</v>
      </c>
      <c r="C350" s="53">
        <f t="shared" si="56"/>
        <v>17350</v>
      </c>
      <c r="D350" s="54">
        <v>0</v>
      </c>
      <c r="E350" s="54">
        <v>0</v>
      </c>
      <c r="F350" s="54">
        <v>0</v>
      </c>
      <c r="G350" s="54">
        <v>0</v>
      </c>
      <c r="H350" s="54">
        <v>0</v>
      </c>
      <c r="I350" s="54">
        <v>0</v>
      </c>
      <c r="J350" s="54">
        <v>3938</v>
      </c>
      <c r="K350" s="54">
        <v>13412</v>
      </c>
      <c r="L350" s="54">
        <v>0</v>
      </c>
      <c r="M350" s="54">
        <v>0</v>
      </c>
      <c r="N350" s="54">
        <v>0</v>
      </c>
      <c r="O350" s="55">
        <v>0</v>
      </c>
    </row>
    <row r="351" spans="1:16" ht="20.25" customHeight="1" x14ac:dyDescent="0.15">
      <c r="A351" s="386"/>
      <c r="B351" s="13" t="s">
        <v>18</v>
      </c>
      <c r="C351" s="56">
        <f t="shared" si="56"/>
        <v>18380</v>
      </c>
      <c r="D351" s="57">
        <v>0</v>
      </c>
      <c r="E351" s="57">
        <v>0</v>
      </c>
      <c r="F351" s="57">
        <v>0</v>
      </c>
      <c r="G351" s="57">
        <v>0</v>
      </c>
      <c r="H351" s="57">
        <v>0</v>
      </c>
      <c r="I351" s="57">
        <v>0</v>
      </c>
      <c r="J351" s="57">
        <v>1802</v>
      </c>
      <c r="K351" s="57">
        <v>16578</v>
      </c>
      <c r="L351" s="57">
        <v>0</v>
      </c>
      <c r="M351" s="57">
        <v>0</v>
      </c>
      <c r="N351" s="57">
        <v>0</v>
      </c>
      <c r="O351" s="58">
        <v>0</v>
      </c>
    </row>
    <row r="352" spans="1:16" ht="20.25" customHeight="1" x14ac:dyDescent="0.15">
      <c r="A352" s="386"/>
      <c r="B352" s="14" t="s">
        <v>19</v>
      </c>
      <c r="C352" s="56">
        <f t="shared" si="56"/>
        <v>29604</v>
      </c>
      <c r="D352" s="57">
        <v>0</v>
      </c>
      <c r="E352" s="57">
        <v>0</v>
      </c>
      <c r="F352" s="57">
        <v>0</v>
      </c>
      <c r="G352" s="57">
        <v>0</v>
      </c>
      <c r="H352" s="57">
        <v>0</v>
      </c>
      <c r="I352" s="57">
        <v>0</v>
      </c>
      <c r="J352" s="57">
        <v>3626</v>
      </c>
      <c r="K352" s="57">
        <v>25978</v>
      </c>
      <c r="L352" s="57">
        <v>0</v>
      </c>
      <c r="M352" s="57">
        <v>0</v>
      </c>
      <c r="N352" s="57">
        <v>0</v>
      </c>
      <c r="O352" s="58">
        <v>0</v>
      </c>
    </row>
    <row r="353" spans="1:17" ht="20.25" customHeight="1" x14ac:dyDescent="0.15">
      <c r="A353" s="386"/>
      <c r="B353" s="14" t="s">
        <v>67</v>
      </c>
      <c r="C353" s="56">
        <f t="shared" si="56"/>
        <v>29264</v>
      </c>
      <c r="D353" s="57">
        <v>0</v>
      </c>
      <c r="E353" s="57">
        <v>0</v>
      </c>
      <c r="F353" s="57">
        <v>0</v>
      </c>
      <c r="G353" s="57">
        <v>0</v>
      </c>
      <c r="H353" s="57">
        <v>0</v>
      </c>
      <c r="I353" s="57">
        <v>0</v>
      </c>
      <c r="J353" s="57">
        <v>4349</v>
      </c>
      <c r="K353" s="57">
        <v>24915</v>
      </c>
      <c r="L353" s="57">
        <v>0</v>
      </c>
      <c r="M353" s="57">
        <v>0</v>
      </c>
      <c r="N353" s="57">
        <v>0</v>
      </c>
      <c r="O353" s="58">
        <v>0</v>
      </c>
    </row>
    <row r="354" spans="1:17" ht="20.25" customHeight="1" x14ac:dyDescent="0.15">
      <c r="A354" s="386"/>
      <c r="B354" s="13" t="s">
        <v>71</v>
      </c>
      <c r="C354" s="56">
        <f t="shared" si="56"/>
        <v>26458</v>
      </c>
      <c r="D354" s="57">
        <v>0</v>
      </c>
      <c r="E354" s="57">
        <v>0</v>
      </c>
      <c r="F354" s="57">
        <v>0</v>
      </c>
      <c r="G354" s="57">
        <v>0</v>
      </c>
      <c r="H354" s="57">
        <v>0</v>
      </c>
      <c r="I354" s="57">
        <v>0</v>
      </c>
      <c r="J354" s="57">
        <v>3939</v>
      </c>
      <c r="K354" s="57">
        <v>22519</v>
      </c>
      <c r="L354" s="57">
        <v>0</v>
      </c>
      <c r="M354" s="57">
        <v>0</v>
      </c>
      <c r="N354" s="57">
        <v>0</v>
      </c>
      <c r="O354" s="58">
        <v>0</v>
      </c>
    </row>
    <row r="355" spans="1:17" ht="20.25" customHeight="1" x14ac:dyDescent="0.15">
      <c r="A355" s="386"/>
      <c r="B355" s="13" t="s">
        <v>78</v>
      </c>
      <c r="C355" s="56">
        <f t="shared" si="56"/>
        <v>31531</v>
      </c>
      <c r="D355" s="57">
        <v>0</v>
      </c>
      <c r="E355" s="57">
        <v>0</v>
      </c>
      <c r="F355" s="57">
        <v>0</v>
      </c>
      <c r="G355" s="57">
        <v>0</v>
      </c>
      <c r="H355" s="57">
        <v>0</v>
      </c>
      <c r="I355" s="57">
        <v>0</v>
      </c>
      <c r="J355" s="63">
        <v>9202</v>
      </c>
      <c r="K355" s="63">
        <v>22329</v>
      </c>
      <c r="L355" s="57">
        <v>0</v>
      </c>
      <c r="M355" s="57">
        <v>0</v>
      </c>
      <c r="N355" s="57">
        <v>0</v>
      </c>
      <c r="O355" s="58">
        <v>0</v>
      </c>
    </row>
    <row r="356" spans="1:17" ht="20.25" customHeight="1" x14ac:dyDescent="0.15">
      <c r="A356" s="386"/>
      <c r="B356" s="29" t="s">
        <v>88</v>
      </c>
      <c r="C356" s="59">
        <f t="shared" si="56"/>
        <v>8031</v>
      </c>
      <c r="D356" s="74">
        <v>0</v>
      </c>
      <c r="E356" s="74">
        <v>0</v>
      </c>
      <c r="F356" s="74">
        <v>0</v>
      </c>
      <c r="G356" s="74">
        <v>0</v>
      </c>
      <c r="H356" s="74">
        <v>0</v>
      </c>
      <c r="I356" s="74">
        <v>0</v>
      </c>
      <c r="J356" s="83">
        <v>569</v>
      </c>
      <c r="K356" s="83">
        <v>7462</v>
      </c>
      <c r="L356" s="74">
        <v>0</v>
      </c>
      <c r="M356" s="74">
        <v>0</v>
      </c>
      <c r="N356" s="74">
        <v>0</v>
      </c>
      <c r="O356" s="75">
        <v>0</v>
      </c>
      <c r="P356" s="122"/>
      <c r="Q356" s="120"/>
    </row>
    <row r="357" spans="1:17" ht="20.25" customHeight="1" x14ac:dyDescent="0.15">
      <c r="A357" s="386"/>
      <c r="B357" s="29" t="s">
        <v>90</v>
      </c>
      <c r="C357" s="59">
        <f t="shared" si="56"/>
        <v>13066</v>
      </c>
      <c r="D357" s="74">
        <v>0</v>
      </c>
      <c r="E357" s="74">
        <v>0</v>
      </c>
      <c r="F357" s="74">
        <v>0</v>
      </c>
      <c r="G357" s="74">
        <v>0</v>
      </c>
      <c r="H357" s="74">
        <v>0</v>
      </c>
      <c r="I357" s="74">
        <v>0</v>
      </c>
      <c r="J357" s="83">
        <v>2652</v>
      </c>
      <c r="K357" s="83">
        <v>10414</v>
      </c>
      <c r="L357" s="74">
        <v>0</v>
      </c>
      <c r="M357" s="74">
        <v>0</v>
      </c>
      <c r="N357" s="74">
        <v>0</v>
      </c>
      <c r="O357" s="75">
        <v>0</v>
      </c>
    </row>
    <row r="358" spans="1:17" ht="20.25" customHeight="1" x14ac:dyDescent="0.15">
      <c r="A358" s="386"/>
      <c r="B358" s="29" t="s">
        <v>99</v>
      </c>
      <c r="C358" s="59">
        <f t="shared" si="56"/>
        <v>19410</v>
      </c>
      <c r="D358" s="74">
        <v>0</v>
      </c>
      <c r="E358" s="74">
        <v>0</v>
      </c>
      <c r="F358" s="74">
        <v>0</v>
      </c>
      <c r="G358" s="74">
        <v>0</v>
      </c>
      <c r="H358" s="74">
        <v>0</v>
      </c>
      <c r="I358" s="74">
        <v>0</v>
      </c>
      <c r="J358" s="83">
        <v>3923</v>
      </c>
      <c r="K358" s="83">
        <v>15487</v>
      </c>
      <c r="L358" s="74">
        <v>0</v>
      </c>
      <c r="M358" s="74">
        <v>0</v>
      </c>
      <c r="N358" s="74">
        <v>0</v>
      </c>
      <c r="O358" s="75">
        <v>0</v>
      </c>
    </row>
    <row r="359" spans="1:17" ht="20.25" customHeight="1" x14ac:dyDescent="0.15">
      <c r="A359" s="386"/>
      <c r="B359" s="29" t="s">
        <v>102</v>
      </c>
      <c r="C359" s="59">
        <f t="shared" si="56"/>
        <v>19786</v>
      </c>
      <c r="D359" s="74">
        <v>0</v>
      </c>
      <c r="E359" s="74">
        <v>0</v>
      </c>
      <c r="F359" s="74">
        <v>0</v>
      </c>
      <c r="G359" s="74">
        <v>0</v>
      </c>
      <c r="H359" s="74">
        <v>0</v>
      </c>
      <c r="I359" s="74">
        <v>0</v>
      </c>
      <c r="J359" s="83">
        <v>5187</v>
      </c>
      <c r="K359" s="83">
        <v>14599</v>
      </c>
      <c r="L359" s="74">
        <v>0</v>
      </c>
      <c r="M359" s="74">
        <v>0</v>
      </c>
      <c r="N359" s="74">
        <v>0</v>
      </c>
      <c r="O359" s="75">
        <v>0</v>
      </c>
    </row>
    <row r="360" spans="1:17" ht="20.25" customHeight="1" x14ac:dyDescent="0.15">
      <c r="A360" s="386"/>
      <c r="B360" s="29" t="s">
        <v>126</v>
      </c>
      <c r="C360" s="59">
        <f t="shared" si="56"/>
        <v>9915</v>
      </c>
      <c r="D360" s="74">
        <v>0</v>
      </c>
      <c r="E360" s="74">
        <v>0</v>
      </c>
      <c r="F360" s="74">
        <v>0</v>
      </c>
      <c r="G360" s="74">
        <v>0</v>
      </c>
      <c r="H360" s="74">
        <v>0</v>
      </c>
      <c r="I360" s="74">
        <v>0</v>
      </c>
      <c r="J360" s="83">
        <v>3622</v>
      </c>
      <c r="K360" s="83">
        <v>6293</v>
      </c>
      <c r="L360" s="74">
        <v>0</v>
      </c>
      <c r="M360" s="74">
        <v>0</v>
      </c>
      <c r="N360" s="74">
        <v>0</v>
      </c>
      <c r="O360" s="75">
        <v>0</v>
      </c>
    </row>
    <row r="361" spans="1:17" s="228" customFormat="1" ht="20.25" customHeight="1" x14ac:dyDescent="0.15">
      <c r="A361" s="386"/>
      <c r="B361" s="29" t="s">
        <v>132</v>
      </c>
      <c r="C361" s="59">
        <f t="shared" si="56"/>
        <v>28699</v>
      </c>
      <c r="D361" s="74">
        <v>0</v>
      </c>
      <c r="E361" s="74">
        <v>0</v>
      </c>
      <c r="F361" s="74">
        <v>0</v>
      </c>
      <c r="G361" s="74">
        <v>0</v>
      </c>
      <c r="H361" s="74">
        <v>0</v>
      </c>
      <c r="I361" s="74">
        <v>0</v>
      </c>
      <c r="J361" s="83">
        <v>7753</v>
      </c>
      <c r="K361" s="83">
        <v>20946</v>
      </c>
      <c r="L361" s="74">
        <v>0</v>
      </c>
      <c r="M361" s="74">
        <v>0</v>
      </c>
      <c r="N361" s="74">
        <v>0</v>
      </c>
      <c r="O361" s="75">
        <v>0</v>
      </c>
      <c r="P361" s="232"/>
    </row>
    <row r="362" spans="1:17" s="228" customFormat="1" ht="20.25" customHeight="1" x14ac:dyDescent="0.15">
      <c r="A362" s="386"/>
      <c r="B362" s="29" t="s">
        <v>150</v>
      </c>
      <c r="C362" s="59">
        <f t="shared" si="56"/>
        <v>19770</v>
      </c>
      <c r="D362" s="74">
        <v>0</v>
      </c>
      <c r="E362" s="74">
        <v>0</v>
      </c>
      <c r="F362" s="74">
        <v>0</v>
      </c>
      <c r="G362" s="74">
        <v>0</v>
      </c>
      <c r="H362" s="74">
        <v>0</v>
      </c>
      <c r="I362" s="74">
        <v>0</v>
      </c>
      <c r="J362" s="83">
        <v>2718</v>
      </c>
      <c r="K362" s="83">
        <v>17052</v>
      </c>
      <c r="L362" s="74">
        <v>0</v>
      </c>
      <c r="M362" s="74">
        <v>0</v>
      </c>
      <c r="N362" s="74">
        <v>0</v>
      </c>
      <c r="O362" s="75">
        <v>0</v>
      </c>
      <c r="P362" s="232"/>
    </row>
    <row r="363" spans="1:17" s="228" customFormat="1" ht="20.25" customHeight="1" x14ac:dyDescent="0.15">
      <c r="A363" s="386"/>
      <c r="B363" s="29" t="s">
        <v>166</v>
      </c>
      <c r="C363" s="59">
        <f t="shared" si="56"/>
        <v>0</v>
      </c>
      <c r="D363" s="74">
        <v>0</v>
      </c>
      <c r="E363" s="74">
        <v>0</v>
      </c>
      <c r="F363" s="74">
        <v>0</v>
      </c>
      <c r="G363" s="74">
        <v>0</v>
      </c>
      <c r="H363" s="74">
        <v>0</v>
      </c>
      <c r="I363" s="74">
        <v>0</v>
      </c>
      <c r="J363" s="74">
        <v>0</v>
      </c>
      <c r="K363" s="74">
        <v>0</v>
      </c>
      <c r="L363" s="74">
        <v>0</v>
      </c>
      <c r="M363" s="74">
        <v>0</v>
      </c>
      <c r="N363" s="74">
        <v>0</v>
      </c>
      <c r="O363" s="74">
        <v>0</v>
      </c>
      <c r="P363" s="232"/>
    </row>
    <row r="364" spans="1:17" ht="20.25" customHeight="1" thickBot="1" x14ac:dyDescent="0.2">
      <c r="A364" s="386"/>
      <c r="B364" s="135" t="s">
        <v>20</v>
      </c>
      <c r="C364" s="158">
        <f>C363/C362</f>
        <v>0</v>
      </c>
      <c r="D364" s="296" t="s">
        <v>157</v>
      </c>
      <c r="E364" s="296" t="s">
        <v>157</v>
      </c>
      <c r="F364" s="296" t="s">
        <v>157</v>
      </c>
      <c r="G364" s="296" t="s">
        <v>157</v>
      </c>
      <c r="H364" s="296" t="s">
        <v>157</v>
      </c>
      <c r="I364" s="296" t="s">
        <v>157</v>
      </c>
      <c r="J364" s="158">
        <f>J363/J362</f>
        <v>0</v>
      </c>
      <c r="K364" s="158">
        <f>K363/K362</f>
        <v>0</v>
      </c>
      <c r="L364" s="296" t="s">
        <v>157</v>
      </c>
      <c r="M364" s="296" t="s">
        <v>157</v>
      </c>
      <c r="N364" s="296" t="s">
        <v>157</v>
      </c>
      <c r="O364" s="296" t="s">
        <v>157</v>
      </c>
      <c r="P364" s="122"/>
    </row>
    <row r="365" spans="1:17" ht="20.25" customHeight="1" x14ac:dyDescent="0.15">
      <c r="A365" s="395" t="s">
        <v>36</v>
      </c>
      <c r="B365" s="27" t="s">
        <v>17</v>
      </c>
      <c r="C365" s="60">
        <f t="shared" ref="C365:C378" si="57">SUM(D365:O365)</f>
        <v>22000</v>
      </c>
      <c r="D365" s="61">
        <v>0</v>
      </c>
      <c r="E365" s="61">
        <v>0</v>
      </c>
      <c r="F365" s="61">
        <v>0</v>
      </c>
      <c r="G365" s="61">
        <v>0</v>
      </c>
      <c r="H365" s="61">
        <v>0</v>
      </c>
      <c r="I365" s="61">
        <v>0</v>
      </c>
      <c r="J365" s="61">
        <v>0</v>
      </c>
      <c r="K365" s="61">
        <v>22000</v>
      </c>
      <c r="L365" s="61">
        <v>0</v>
      </c>
      <c r="M365" s="61">
        <v>0</v>
      </c>
      <c r="N365" s="61">
        <v>0</v>
      </c>
      <c r="O365" s="62">
        <v>0</v>
      </c>
    </row>
    <row r="366" spans="1:17" ht="20.25" customHeight="1" x14ac:dyDescent="0.15">
      <c r="A366" s="386"/>
      <c r="B366" s="13" t="s">
        <v>18</v>
      </c>
      <c r="C366" s="56">
        <f t="shared" si="57"/>
        <v>20000</v>
      </c>
      <c r="D366" s="57">
        <v>0</v>
      </c>
      <c r="E366" s="57">
        <v>0</v>
      </c>
      <c r="F366" s="57">
        <v>0</v>
      </c>
      <c r="G366" s="57">
        <v>0</v>
      </c>
      <c r="H366" s="57">
        <v>0</v>
      </c>
      <c r="I366" s="57">
        <v>0</v>
      </c>
      <c r="J366" s="57">
        <v>0</v>
      </c>
      <c r="K366" s="57">
        <v>20000</v>
      </c>
      <c r="L366" s="57">
        <v>0</v>
      </c>
      <c r="M366" s="57">
        <v>0</v>
      </c>
      <c r="N366" s="57">
        <v>0</v>
      </c>
      <c r="O366" s="58">
        <v>0</v>
      </c>
    </row>
    <row r="367" spans="1:17" ht="20.25" customHeight="1" x14ac:dyDescent="0.15">
      <c r="A367" s="386"/>
      <c r="B367" s="14" t="s">
        <v>19</v>
      </c>
      <c r="C367" s="56">
        <f t="shared" si="57"/>
        <v>22000</v>
      </c>
      <c r="D367" s="57">
        <v>0</v>
      </c>
      <c r="E367" s="57">
        <v>0</v>
      </c>
      <c r="F367" s="57">
        <v>0</v>
      </c>
      <c r="G367" s="57">
        <v>0</v>
      </c>
      <c r="H367" s="57">
        <v>0</v>
      </c>
      <c r="I367" s="57">
        <v>0</v>
      </c>
      <c r="J367" s="57">
        <v>0</v>
      </c>
      <c r="K367" s="57">
        <v>22000</v>
      </c>
      <c r="L367" s="57">
        <v>0</v>
      </c>
      <c r="M367" s="57">
        <v>0</v>
      </c>
      <c r="N367" s="57">
        <v>0</v>
      </c>
      <c r="O367" s="58">
        <v>0</v>
      </c>
    </row>
    <row r="368" spans="1:17" ht="20.25" customHeight="1" x14ac:dyDescent="0.15">
      <c r="A368" s="386"/>
      <c r="B368" s="14" t="s">
        <v>67</v>
      </c>
      <c r="C368" s="56">
        <f t="shared" si="57"/>
        <v>20000</v>
      </c>
      <c r="D368" s="57">
        <v>0</v>
      </c>
      <c r="E368" s="57">
        <v>0</v>
      </c>
      <c r="F368" s="57">
        <v>0</v>
      </c>
      <c r="G368" s="57">
        <v>0</v>
      </c>
      <c r="H368" s="57">
        <v>0</v>
      </c>
      <c r="I368" s="57">
        <v>0</v>
      </c>
      <c r="J368" s="57">
        <v>0</v>
      </c>
      <c r="K368" s="57">
        <v>20000</v>
      </c>
      <c r="L368" s="57">
        <v>0</v>
      </c>
      <c r="M368" s="57">
        <v>0</v>
      </c>
      <c r="N368" s="57">
        <v>0</v>
      </c>
      <c r="O368" s="58">
        <v>0</v>
      </c>
    </row>
    <row r="369" spans="1:17" ht="20.25" customHeight="1" x14ac:dyDescent="0.15">
      <c r="A369" s="386"/>
      <c r="B369" s="13" t="s">
        <v>74</v>
      </c>
      <c r="C369" s="56">
        <f t="shared" si="57"/>
        <v>17000</v>
      </c>
      <c r="D369" s="57">
        <v>0</v>
      </c>
      <c r="E369" s="57">
        <v>0</v>
      </c>
      <c r="F369" s="57">
        <v>0</v>
      </c>
      <c r="G369" s="57">
        <v>0</v>
      </c>
      <c r="H369" s="57">
        <v>0</v>
      </c>
      <c r="I369" s="57">
        <v>0</v>
      </c>
      <c r="J369" s="57">
        <v>0</v>
      </c>
      <c r="K369" s="57">
        <v>17000</v>
      </c>
      <c r="L369" s="57">
        <v>0</v>
      </c>
      <c r="M369" s="57">
        <v>0</v>
      </c>
      <c r="N369" s="57">
        <v>0</v>
      </c>
      <c r="O369" s="58">
        <v>0</v>
      </c>
    </row>
    <row r="370" spans="1:17" ht="20.25" customHeight="1" x14ac:dyDescent="0.15">
      <c r="A370" s="386"/>
      <c r="B370" s="13" t="s">
        <v>77</v>
      </c>
      <c r="C370" s="56">
        <f t="shared" si="57"/>
        <v>26000</v>
      </c>
      <c r="D370" s="57">
        <v>0</v>
      </c>
      <c r="E370" s="57">
        <v>0</v>
      </c>
      <c r="F370" s="57">
        <v>0</v>
      </c>
      <c r="G370" s="57">
        <v>0</v>
      </c>
      <c r="H370" s="57">
        <v>0</v>
      </c>
      <c r="I370" s="57">
        <v>0</v>
      </c>
      <c r="J370" s="57">
        <v>0</v>
      </c>
      <c r="K370" s="57">
        <v>26000</v>
      </c>
      <c r="L370" s="57">
        <v>0</v>
      </c>
      <c r="M370" s="57">
        <v>0</v>
      </c>
      <c r="N370" s="57">
        <v>0</v>
      </c>
      <c r="O370" s="58">
        <v>0</v>
      </c>
    </row>
    <row r="371" spans="1:17" ht="20.25" customHeight="1" x14ac:dyDescent="0.15">
      <c r="A371" s="386"/>
      <c r="B371" s="29" t="s">
        <v>88</v>
      </c>
      <c r="C371" s="59">
        <f t="shared" si="57"/>
        <v>5000</v>
      </c>
      <c r="D371" s="74">
        <v>0</v>
      </c>
      <c r="E371" s="74">
        <v>0</v>
      </c>
      <c r="F371" s="74">
        <v>0</v>
      </c>
      <c r="G371" s="74">
        <v>0</v>
      </c>
      <c r="H371" s="74">
        <v>0</v>
      </c>
      <c r="I371" s="74">
        <v>0</v>
      </c>
      <c r="J371" s="74">
        <v>0</v>
      </c>
      <c r="K371" s="74">
        <v>5000</v>
      </c>
      <c r="L371" s="74">
        <v>0</v>
      </c>
      <c r="M371" s="74">
        <v>0</v>
      </c>
      <c r="N371" s="74">
        <v>0</v>
      </c>
      <c r="O371" s="75">
        <v>0</v>
      </c>
      <c r="P371" s="122"/>
      <c r="Q371" s="120"/>
    </row>
    <row r="372" spans="1:17" ht="20.25" customHeight="1" x14ac:dyDescent="0.15">
      <c r="A372" s="386"/>
      <c r="B372" s="29" t="s">
        <v>90</v>
      </c>
      <c r="C372" s="59">
        <f t="shared" si="57"/>
        <v>3000</v>
      </c>
      <c r="D372" s="74">
        <v>0</v>
      </c>
      <c r="E372" s="74">
        <v>0</v>
      </c>
      <c r="F372" s="74">
        <v>0</v>
      </c>
      <c r="G372" s="74">
        <v>0</v>
      </c>
      <c r="H372" s="74">
        <v>0</v>
      </c>
      <c r="I372" s="74">
        <v>0</v>
      </c>
      <c r="J372" s="74">
        <v>0</v>
      </c>
      <c r="K372" s="74">
        <v>0</v>
      </c>
      <c r="L372" s="74">
        <v>0</v>
      </c>
      <c r="M372" s="74">
        <v>3000</v>
      </c>
      <c r="N372" s="74">
        <v>0</v>
      </c>
      <c r="O372" s="75">
        <v>0</v>
      </c>
    </row>
    <row r="373" spans="1:17" ht="20.25" customHeight="1" x14ac:dyDescent="0.15">
      <c r="A373" s="386"/>
      <c r="B373" s="29" t="s">
        <v>99</v>
      </c>
      <c r="C373" s="59">
        <f t="shared" si="57"/>
        <v>3700</v>
      </c>
      <c r="D373" s="74">
        <v>0</v>
      </c>
      <c r="E373" s="74">
        <v>0</v>
      </c>
      <c r="F373" s="74">
        <v>0</v>
      </c>
      <c r="G373" s="74">
        <v>0</v>
      </c>
      <c r="H373" s="74">
        <v>0</v>
      </c>
      <c r="I373" s="74">
        <v>0</v>
      </c>
      <c r="J373" s="74">
        <v>0</v>
      </c>
      <c r="K373" s="74">
        <v>0</v>
      </c>
      <c r="L373" s="74">
        <v>3700</v>
      </c>
      <c r="M373" s="74">
        <v>0</v>
      </c>
      <c r="N373" s="74">
        <v>0</v>
      </c>
      <c r="O373" s="75">
        <v>0</v>
      </c>
    </row>
    <row r="374" spans="1:17" ht="20.25" customHeight="1" x14ac:dyDescent="0.15">
      <c r="A374" s="386"/>
      <c r="B374" s="29" t="s">
        <v>102</v>
      </c>
      <c r="C374" s="59">
        <f t="shared" si="57"/>
        <v>5000</v>
      </c>
      <c r="D374" s="74">
        <v>0</v>
      </c>
      <c r="E374" s="74">
        <v>0</v>
      </c>
      <c r="F374" s="74">
        <v>0</v>
      </c>
      <c r="G374" s="74">
        <v>0</v>
      </c>
      <c r="H374" s="74">
        <v>0</v>
      </c>
      <c r="I374" s="74">
        <v>0</v>
      </c>
      <c r="J374" s="74">
        <v>0</v>
      </c>
      <c r="K374" s="74">
        <v>5000</v>
      </c>
      <c r="L374" s="74">
        <v>0</v>
      </c>
      <c r="M374" s="74">
        <v>0</v>
      </c>
      <c r="N374" s="74">
        <v>0</v>
      </c>
      <c r="O374" s="75">
        <v>0</v>
      </c>
    </row>
    <row r="375" spans="1:17" ht="20.25" customHeight="1" x14ac:dyDescent="0.15">
      <c r="A375" s="386"/>
      <c r="B375" s="29" t="s">
        <v>126</v>
      </c>
      <c r="C375" s="59">
        <f t="shared" si="57"/>
        <v>8000</v>
      </c>
      <c r="D375" s="74">
        <v>0</v>
      </c>
      <c r="E375" s="74">
        <v>0</v>
      </c>
      <c r="F375" s="74">
        <v>0</v>
      </c>
      <c r="G375" s="74">
        <v>0</v>
      </c>
      <c r="H375" s="74">
        <v>0</v>
      </c>
      <c r="I375" s="74">
        <v>0</v>
      </c>
      <c r="J375" s="74">
        <v>0</v>
      </c>
      <c r="K375" s="74">
        <v>8000</v>
      </c>
      <c r="L375" s="74">
        <v>0</v>
      </c>
      <c r="M375" s="74">
        <v>0</v>
      </c>
      <c r="N375" s="74">
        <v>0</v>
      </c>
      <c r="O375" s="75">
        <v>0</v>
      </c>
      <c r="P375" s="118">
        <v>8000</v>
      </c>
    </row>
    <row r="376" spans="1:17" s="228" customFormat="1" ht="20.25" customHeight="1" x14ac:dyDescent="0.15">
      <c r="A376" s="386"/>
      <c r="B376" s="29" t="s">
        <v>132</v>
      </c>
      <c r="C376" s="59">
        <f t="shared" si="57"/>
        <v>6000</v>
      </c>
      <c r="D376" s="74">
        <v>0</v>
      </c>
      <c r="E376" s="74">
        <v>0</v>
      </c>
      <c r="F376" s="74">
        <v>0</v>
      </c>
      <c r="G376" s="74">
        <v>0</v>
      </c>
      <c r="H376" s="74">
        <v>0</v>
      </c>
      <c r="I376" s="74">
        <v>0</v>
      </c>
      <c r="J376" s="74">
        <v>0</v>
      </c>
      <c r="K376" s="74">
        <v>6000</v>
      </c>
      <c r="L376" s="74">
        <v>0</v>
      </c>
      <c r="M376" s="74">
        <v>0</v>
      </c>
      <c r="N376" s="74">
        <v>0</v>
      </c>
      <c r="O376" s="75">
        <v>0</v>
      </c>
      <c r="P376" s="232"/>
    </row>
    <row r="377" spans="1:17" s="228" customFormat="1" ht="20.25" customHeight="1" x14ac:dyDescent="0.15">
      <c r="A377" s="386"/>
      <c r="B377" s="29" t="s">
        <v>150</v>
      </c>
      <c r="C377" s="59">
        <f t="shared" si="57"/>
        <v>8000</v>
      </c>
      <c r="D377" s="74">
        <v>0</v>
      </c>
      <c r="E377" s="74">
        <v>0</v>
      </c>
      <c r="F377" s="74">
        <v>0</v>
      </c>
      <c r="G377" s="74">
        <v>0</v>
      </c>
      <c r="H377" s="74">
        <v>0</v>
      </c>
      <c r="I377" s="74">
        <v>0</v>
      </c>
      <c r="J377" s="74">
        <v>0</v>
      </c>
      <c r="K377" s="74">
        <v>8000</v>
      </c>
      <c r="L377" s="74">
        <v>0</v>
      </c>
      <c r="M377" s="74">
        <v>0</v>
      </c>
      <c r="N377" s="74">
        <v>0</v>
      </c>
      <c r="O377" s="75">
        <v>0</v>
      </c>
      <c r="P377" s="232"/>
    </row>
    <row r="378" spans="1:17" s="228" customFormat="1" ht="20.25" customHeight="1" x14ac:dyDescent="0.15">
      <c r="A378" s="386"/>
      <c r="B378" s="29" t="s">
        <v>166</v>
      </c>
      <c r="C378" s="59">
        <f t="shared" si="57"/>
        <v>0</v>
      </c>
      <c r="D378" s="74">
        <v>0</v>
      </c>
      <c r="E378" s="74">
        <v>0</v>
      </c>
      <c r="F378" s="74">
        <v>0</v>
      </c>
      <c r="G378" s="74">
        <v>0</v>
      </c>
      <c r="H378" s="74">
        <v>0</v>
      </c>
      <c r="I378" s="74">
        <v>0</v>
      </c>
      <c r="J378" s="74">
        <v>0</v>
      </c>
      <c r="K378" s="74">
        <v>0</v>
      </c>
      <c r="L378" s="74">
        <v>0</v>
      </c>
      <c r="M378" s="74">
        <v>0</v>
      </c>
      <c r="N378" s="74">
        <v>0</v>
      </c>
      <c r="O378" s="74">
        <v>0</v>
      </c>
      <c r="P378" s="232"/>
    </row>
    <row r="379" spans="1:17" ht="20.25" customHeight="1" thickBot="1" x14ac:dyDescent="0.2">
      <c r="A379" s="396"/>
      <c r="B379" s="132" t="s">
        <v>20</v>
      </c>
      <c r="C379" s="156">
        <f>C378/C377</f>
        <v>0</v>
      </c>
      <c r="D379" s="156" t="s">
        <v>105</v>
      </c>
      <c r="E379" s="156" t="s">
        <v>105</v>
      </c>
      <c r="F379" s="156" t="s">
        <v>105</v>
      </c>
      <c r="G379" s="156" t="s">
        <v>105</v>
      </c>
      <c r="H379" s="156" t="s">
        <v>105</v>
      </c>
      <c r="I379" s="156" t="s">
        <v>105</v>
      </c>
      <c r="J379" s="156" t="s">
        <v>105</v>
      </c>
      <c r="K379" s="156">
        <f>K378/K377</f>
        <v>0</v>
      </c>
      <c r="L379" s="156" t="s">
        <v>105</v>
      </c>
      <c r="M379" s="156" t="s">
        <v>105</v>
      </c>
      <c r="N379" s="156" t="s">
        <v>105</v>
      </c>
      <c r="O379" s="157" t="s">
        <v>105</v>
      </c>
      <c r="P379" s="122"/>
    </row>
    <row r="380" spans="1:17" ht="20.25" customHeight="1" x14ac:dyDescent="0.15">
      <c r="A380" s="395" t="s">
        <v>37</v>
      </c>
      <c r="B380" s="27" t="s">
        <v>17</v>
      </c>
      <c r="C380" s="60">
        <f t="shared" ref="C380:C398" si="58">SUM(D380:O380)</f>
        <v>25000</v>
      </c>
      <c r="D380" s="61">
        <v>0</v>
      </c>
      <c r="E380" s="61">
        <v>0</v>
      </c>
      <c r="F380" s="61">
        <v>0</v>
      </c>
      <c r="G380" s="61">
        <v>0</v>
      </c>
      <c r="H380" s="61">
        <v>0</v>
      </c>
      <c r="I380" s="61">
        <v>0</v>
      </c>
      <c r="J380" s="61">
        <v>0</v>
      </c>
      <c r="K380" s="61">
        <v>0</v>
      </c>
      <c r="L380" s="61">
        <v>0</v>
      </c>
      <c r="M380" s="61">
        <v>0</v>
      </c>
      <c r="N380" s="61">
        <v>25000</v>
      </c>
      <c r="O380" s="62">
        <v>0</v>
      </c>
    </row>
    <row r="381" spans="1:17" ht="20.25" customHeight="1" x14ac:dyDescent="0.15">
      <c r="A381" s="386"/>
      <c r="B381" s="13" t="s">
        <v>18</v>
      </c>
      <c r="C381" s="56">
        <f t="shared" si="58"/>
        <v>18000</v>
      </c>
      <c r="D381" s="57">
        <v>0</v>
      </c>
      <c r="E381" s="57">
        <v>0</v>
      </c>
      <c r="F381" s="57">
        <v>0</v>
      </c>
      <c r="G381" s="57">
        <v>0</v>
      </c>
      <c r="H381" s="57">
        <v>0</v>
      </c>
      <c r="I381" s="57">
        <v>0</v>
      </c>
      <c r="J381" s="57">
        <v>0</v>
      </c>
      <c r="K381" s="57">
        <v>0</v>
      </c>
      <c r="L381" s="57">
        <v>0</v>
      </c>
      <c r="M381" s="57">
        <v>0</v>
      </c>
      <c r="N381" s="57">
        <v>18000</v>
      </c>
      <c r="O381" s="58">
        <v>0</v>
      </c>
    </row>
    <row r="382" spans="1:17" ht="20.25" customHeight="1" thickBot="1" x14ac:dyDescent="0.2">
      <c r="A382" s="396"/>
      <c r="B382" s="28" t="s">
        <v>19</v>
      </c>
      <c r="C382" s="65">
        <f t="shared" si="58"/>
        <v>15000</v>
      </c>
      <c r="D382" s="67">
        <v>0</v>
      </c>
      <c r="E382" s="67">
        <v>0</v>
      </c>
      <c r="F382" s="67">
        <v>0</v>
      </c>
      <c r="G382" s="67">
        <v>0</v>
      </c>
      <c r="H382" s="67">
        <v>0</v>
      </c>
      <c r="I382" s="67">
        <v>0</v>
      </c>
      <c r="J382" s="67">
        <v>0</v>
      </c>
      <c r="K382" s="67">
        <v>0</v>
      </c>
      <c r="L382" s="67">
        <v>0</v>
      </c>
      <c r="M382" s="67">
        <v>0</v>
      </c>
      <c r="N382" s="67">
        <v>15000</v>
      </c>
      <c r="O382" s="73">
        <v>0</v>
      </c>
    </row>
    <row r="383" spans="1:17" ht="20.25" customHeight="1" thickBot="1" x14ac:dyDescent="0.2">
      <c r="A383" s="215" t="s">
        <v>62</v>
      </c>
      <c r="B383" s="30" t="s">
        <v>17</v>
      </c>
      <c r="C383" s="68">
        <f t="shared" si="58"/>
        <v>3000</v>
      </c>
      <c r="D383" s="69">
        <v>0</v>
      </c>
      <c r="E383" s="69">
        <v>0</v>
      </c>
      <c r="F383" s="69">
        <v>0</v>
      </c>
      <c r="G383" s="69">
        <v>0</v>
      </c>
      <c r="H383" s="69">
        <v>0</v>
      </c>
      <c r="I383" s="69">
        <v>0</v>
      </c>
      <c r="J383" s="69">
        <v>0</v>
      </c>
      <c r="K383" s="69">
        <v>0</v>
      </c>
      <c r="L383" s="69">
        <v>0</v>
      </c>
      <c r="M383" s="69">
        <v>3000</v>
      </c>
      <c r="N383" s="69">
        <v>0</v>
      </c>
      <c r="O383" s="70">
        <v>0</v>
      </c>
    </row>
    <row r="384" spans="1:17" ht="20.25" customHeight="1" x14ac:dyDescent="0.15">
      <c r="A384" s="395" t="s">
        <v>38</v>
      </c>
      <c r="B384" s="27" t="s">
        <v>17</v>
      </c>
      <c r="C384" s="60">
        <f t="shared" si="58"/>
        <v>6780</v>
      </c>
      <c r="D384" s="61">
        <v>100</v>
      </c>
      <c r="E384" s="61">
        <v>28</v>
      </c>
      <c r="F384" s="61">
        <v>32</v>
      </c>
      <c r="G384" s="61">
        <v>354</v>
      </c>
      <c r="H384" s="61">
        <v>657</v>
      </c>
      <c r="I384" s="61">
        <v>246</v>
      </c>
      <c r="J384" s="61">
        <v>1250</v>
      </c>
      <c r="K384" s="61">
        <v>2890</v>
      </c>
      <c r="L384" s="61">
        <v>655</v>
      </c>
      <c r="M384" s="61">
        <v>332</v>
      </c>
      <c r="N384" s="61">
        <v>150</v>
      </c>
      <c r="O384" s="62">
        <v>86</v>
      </c>
    </row>
    <row r="385" spans="1:17" ht="20.25" customHeight="1" x14ac:dyDescent="0.15">
      <c r="A385" s="386"/>
      <c r="B385" s="13" t="s">
        <v>18</v>
      </c>
      <c r="C385" s="56">
        <f t="shared" si="58"/>
        <v>5878</v>
      </c>
      <c r="D385" s="57">
        <v>32</v>
      </c>
      <c r="E385" s="57">
        <v>13</v>
      </c>
      <c r="F385" s="57">
        <v>51</v>
      </c>
      <c r="G385" s="57">
        <v>93</v>
      </c>
      <c r="H385" s="57">
        <v>712</v>
      </c>
      <c r="I385" s="57">
        <v>210</v>
      </c>
      <c r="J385" s="57">
        <v>817</v>
      </c>
      <c r="K385" s="57">
        <v>2937</v>
      </c>
      <c r="L385" s="57">
        <v>562</v>
      </c>
      <c r="M385" s="57">
        <v>229</v>
      </c>
      <c r="N385" s="57">
        <v>98</v>
      </c>
      <c r="O385" s="58">
        <v>124</v>
      </c>
    </row>
    <row r="386" spans="1:17" ht="20.25" customHeight="1" x14ac:dyDescent="0.15">
      <c r="A386" s="386"/>
      <c r="B386" s="14" t="s">
        <v>19</v>
      </c>
      <c r="C386" s="56">
        <f t="shared" si="58"/>
        <v>5237</v>
      </c>
      <c r="D386" s="57">
        <v>90</v>
      </c>
      <c r="E386" s="57">
        <v>29</v>
      </c>
      <c r="F386" s="57">
        <v>52</v>
      </c>
      <c r="G386" s="57">
        <v>192</v>
      </c>
      <c r="H386" s="57">
        <v>567</v>
      </c>
      <c r="I386" s="57">
        <v>170</v>
      </c>
      <c r="J386" s="57">
        <v>663</v>
      </c>
      <c r="K386" s="57">
        <v>2310</v>
      </c>
      <c r="L386" s="57">
        <v>578</v>
      </c>
      <c r="M386" s="57">
        <v>295</v>
      </c>
      <c r="N386" s="57">
        <v>184</v>
      </c>
      <c r="O386" s="58">
        <v>107</v>
      </c>
    </row>
    <row r="387" spans="1:17" ht="20.25" customHeight="1" x14ac:dyDescent="0.15">
      <c r="A387" s="386"/>
      <c r="B387" s="14" t="s">
        <v>67</v>
      </c>
      <c r="C387" s="56">
        <f t="shared" si="58"/>
        <v>5205</v>
      </c>
      <c r="D387" s="57">
        <v>47</v>
      </c>
      <c r="E387" s="57">
        <v>41</v>
      </c>
      <c r="F387" s="57">
        <v>56</v>
      </c>
      <c r="G387" s="57">
        <v>184</v>
      </c>
      <c r="H387" s="57">
        <v>484</v>
      </c>
      <c r="I387" s="57">
        <v>155</v>
      </c>
      <c r="J387" s="57">
        <v>882</v>
      </c>
      <c r="K387" s="57">
        <v>2308</v>
      </c>
      <c r="L387" s="57">
        <v>455</v>
      </c>
      <c r="M387" s="57">
        <v>300</v>
      </c>
      <c r="N387" s="57">
        <v>194</v>
      </c>
      <c r="O387" s="58">
        <v>99</v>
      </c>
    </row>
    <row r="388" spans="1:17" ht="20.25" customHeight="1" x14ac:dyDescent="0.15">
      <c r="A388" s="386"/>
      <c r="B388" s="13" t="s">
        <v>74</v>
      </c>
      <c r="C388" s="56">
        <f t="shared" si="58"/>
        <v>4953</v>
      </c>
      <c r="D388" s="57">
        <v>63</v>
      </c>
      <c r="E388" s="57">
        <v>34</v>
      </c>
      <c r="F388" s="57">
        <v>111</v>
      </c>
      <c r="G388" s="57">
        <v>87</v>
      </c>
      <c r="H388" s="57">
        <v>568</v>
      </c>
      <c r="I388" s="57">
        <v>139</v>
      </c>
      <c r="J388" s="57">
        <v>759</v>
      </c>
      <c r="K388" s="57">
        <v>2122</v>
      </c>
      <c r="L388" s="57">
        <v>682</v>
      </c>
      <c r="M388" s="57">
        <v>212</v>
      </c>
      <c r="N388" s="57">
        <v>109</v>
      </c>
      <c r="O388" s="58">
        <v>67</v>
      </c>
    </row>
    <row r="389" spans="1:17" ht="20.25" customHeight="1" x14ac:dyDescent="0.15">
      <c r="A389" s="386"/>
      <c r="B389" s="13" t="s">
        <v>77</v>
      </c>
      <c r="C389" s="56">
        <f t="shared" si="58"/>
        <v>4420</v>
      </c>
      <c r="D389" s="63">
        <v>45</v>
      </c>
      <c r="E389" s="63">
        <v>2</v>
      </c>
      <c r="F389" s="63">
        <v>31</v>
      </c>
      <c r="G389" s="63">
        <v>31</v>
      </c>
      <c r="H389" s="63">
        <v>502</v>
      </c>
      <c r="I389" s="63">
        <v>173</v>
      </c>
      <c r="J389" s="63">
        <v>828</v>
      </c>
      <c r="K389" s="63">
        <v>1915</v>
      </c>
      <c r="L389" s="63">
        <v>464</v>
      </c>
      <c r="M389" s="63">
        <v>280</v>
      </c>
      <c r="N389" s="63">
        <v>78</v>
      </c>
      <c r="O389" s="64">
        <v>71</v>
      </c>
    </row>
    <row r="390" spans="1:17" ht="20.25" customHeight="1" x14ac:dyDescent="0.15">
      <c r="A390" s="386"/>
      <c r="B390" s="13" t="s">
        <v>80</v>
      </c>
      <c r="C390" s="56">
        <f t="shared" si="58"/>
        <v>111</v>
      </c>
      <c r="D390" s="63">
        <v>34</v>
      </c>
      <c r="E390" s="63">
        <v>77</v>
      </c>
      <c r="F390" s="63">
        <v>0</v>
      </c>
      <c r="G390" s="63">
        <v>0</v>
      </c>
      <c r="H390" s="63">
        <v>0</v>
      </c>
      <c r="I390" s="63">
        <v>0</v>
      </c>
      <c r="J390" s="63">
        <v>0</v>
      </c>
      <c r="K390" s="63">
        <v>0</v>
      </c>
      <c r="L390" s="63">
        <v>0</v>
      </c>
      <c r="M390" s="63">
        <v>0</v>
      </c>
      <c r="N390" s="63">
        <v>0</v>
      </c>
      <c r="O390" s="64">
        <v>0</v>
      </c>
    </row>
    <row r="391" spans="1:17" ht="20.25" customHeight="1" x14ac:dyDescent="0.15">
      <c r="A391" s="386"/>
      <c r="B391" s="29" t="s">
        <v>88</v>
      </c>
      <c r="C391" s="56">
        <f t="shared" si="58"/>
        <v>991</v>
      </c>
      <c r="D391" s="83">
        <v>0</v>
      </c>
      <c r="E391" s="83">
        <v>0</v>
      </c>
      <c r="F391" s="83">
        <v>0</v>
      </c>
      <c r="G391" s="83">
        <v>60</v>
      </c>
      <c r="H391" s="83">
        <v>90</v>
      </c>
      <c r="I391" s="83">
        <v>47</v>
      </c>
      <c r="J391" s="83">
        <v>112</v>
      </c>
      <c r="K391" s="83">
        <v>329</v>
      </c>
      <c r="L391" s="83">
        <v>142</v>
      </c>
      <c r="M391" s="83">
        <v>60</v>
      </c>
      <c r="N391" s="83">
        <v>72</v>
      </c>
      <c r="O391" s="84">
        <v>79</v>
      </c>
      <c r="P391" s="122"/>
      <c r="Q391" s="120"/>
    </row>
    <row r="392" spans="1:17" ht="20.25" customHeight="1" x14ac:dyDescent="0.15">
      <c r="A392" s="386"/>
      <c r="B392" s="29" t="s">
        <v>90</v>
      </c>
      <c r="C392" s="56">
        <f t="shared" si="58"/>
        <v>1770</v>
      </c>
      <c r="D392" s="83">
        <v>11</v>
      </c>
      <c r="E392" s="83">
        <v>0</v>
      </c>
      <c r="F392" s="83">
        <v>71</v>
      </c>
      <c r="G392" s="83">
        <v>46</v>
      </c>
      <c r="H392" s="83">
        <v>200</v>
      </c>
      <c r="I392" s="83">
        <v>87</v>
      </c>
      <c r="J392" s="83">
        <v>245</v>
      </c>
      <c r="K392" s="83">
        <v>679</v>
      </c>
      <c r="L392" s="83">
        <v>180</v>
      </c>
      <c r="M392" s="83">
        <v>152</v>
      </c>
      <c r="N392" s="83">
        <v>55</v>
      </c>
      <c r="O392" s="84">
        <v>44</v>
      </c>
    </row>
    <row r="393" spans="1:17" ht="20.25" customHeight="1" x14ac:dyDescent="0.15">
      <c r="A393" s="386"/>
      <c r="B393" s="29" t="s">
        <v>99</v>
      </c>
      <c r="C393" s="59">
        <f t="shared" si="58"/>
        <v>2616</v>
      </c>
      <c r="D393" s="83">
        <v>28</v>
      </c>
      <c r="E393" s="83">
        <v>10</v>
      </c>
      <c r="F393" s="83">
        <v>39</v>
      </c>
      <c r="G393" s="83">
        <v>73</v>
      </c>
      <c r="H393" s="83">
        <v>384</v>
      </c>
      <c r="I393" s="83">
        <v>64</v>
      </c>
      <c r="J393" s="83">
        <v>379</v>
      </c>
      <c r="K393" s="83">
        <v>831</v>
      </c>
      <c r="L393" s="83">
        <v>495</v>
      </c>
      <c r="M393" s="83">
        <v>182</v>
      </c>
      <c r="N393" s="83">
        <v>115</v>
      </c>
      <c r="O393" s="84">
        <v>16</v>
      </c>
    </row>
    <row r="394" spans="1:17" ht="20.25" customHeight="1" x14ac:dyDescent="0.15">
      <c r="A394" s="386"/>
      <c r="B394" s="29" t="s">
        <v>102</v>
      </c>
      <c r="C394" s="59">
        <f t="shared" si="58"/>
        <v>2469</v>
      </c>
      <c r="D394" s="83">
        <v>25</v>
      </c>
      <c r="E394" s="83">
        <v>22</v>
      </c>
      <c r="F394" s="83">
        <v>44</v>
      </c>
      <c r="G394" s="83">
        <v>70</v>
      </c>
      <c r="H394" s="83">
        <v>288</v>
      </c>
      <c r="I394" s="83">
        <v>138</v>
      </c>
      <c r="J394" s="83">
        <v>392</v>
      </c>
      <c r="K394" s="83">
        <v>822</v>
      </c>
      <c r="L394" s="83">
        <v>325</v>
      </c>
      <c r="M394" s="83">
        <v>224</v>
      </c>
      <c r="N394" s="83">
        <v>90</v>
      </c>
      <c r="O394" s="84">
        <v>29</v>
      </c>
    </row>
    <row r="395" spans="1:17" ht="20.25" customHeight="1" x14ac:dyDescent="0.15">
      <c r="A395" s="386"/>
      <c r="B395" s="29" t="s">
        <v>126</v>
      </c>
      <c r="C395" s="59">
        <f t="shared" si="58"/>
        <v>3258</v>
      </c>
      <c r="D395" s="83">
        <v>25</v>
      </c>
      <c r="E395" s="83">
        <v>13</v>
      </c>
      <c r="F395" s="83">
        <v>61</v>
      </c>
      <c r="G395" s="83">
        <v>90</v>
      </c>
      <c r="H395" s="83">
        <v>479</v>
      </c>
      <c r="I395" s="83">
        <v>119</v>
      </c>
      <c r="J395" s="83">
        <v>405</v>
      </c>
      <c r="K395" s="83">
        <v>1023</v>
      </c>
      <c r="L395" s="83">
        <v>571</v>
      </c>
      <c r="M395" s="83">
        <v>240</v>
      </c>
      <c r="N395" s="83">
        <v>169</v>
      </c>
      <c r="O395" s="84">
        <v>63</v>
      </c>
    </row>
    <row r="396" spans="1:17" s="228" customFormat="1" ht="20.25" customHeight="1" x14ac:dyDescent="0.15">
      <c r="A396" s="386"/>
      <c r="B396" s="29" t="s">
        <v>132</v>
      </c>
      <c r="C396" s="59">
        <f t="shared" si="58"/>
        <v>5429</v>
      </c>
      <c r="D396" s="83">
        <v>49</v>
      </c>
      <c r="E396" s="83">
        <v>67</v>
      </c>
      <c r="F396" s="83">
        <v>234</v>
      </c>
      <c r="G396" s="83">
        <v>330</v>
      </c>
      <c r="H396" s="83">
        <v>656</v>
      </c>
      <c r="I396" s="83">
        <v>265</v>
      </c>
      <c r="J396" s="83">
        <v>607</v>
      </c>
      <c r="K396" s="83">
        <v>1586</v>
      </c>
      <c r="L396" s="83">
        <v>708</v>
      </c>
      <c r="M396" s="83">
        <v>424</v>
      </c>
      <c r="N396" s="83">
        <v>316</v>
      </c>
      <c r="O396" s="84">
        <v>187</v>
      </c>
      <c r="P396" s="232"/>
    </row>
    <row r="397" spans="1:17" s="228" customFormat="1" ht="20.25" customHeight="1" x14ac:dyDescent="0.15">
      <c r="A397" s="386"/>
      <c r="B397" s="29" t="s">
        <v>150</v>
      </c>
      <c r="C397" s="59">
        <f t="shared" si="58"/>
        <v>6007</v>
      </c>
      <c r="D397" s="83">
        <v>112</v>
      </c>
      <c r="E397" s="83">
        <v>52</v>
      </c>
      <c r="F397" s="83">
        <v>154</v>
      </c>
      <c r="G397" s="83">
        <v>462</v>
      </c>
      <c r="H397" s="83">
        <v>754</v>
      </c>
      <c r="I397" s="83">
        <v>301</v>
      </c>
      <c r="J397" s="83">
        <v>739</v>
      </c>
      <c r="K397" s="83">
        <v>1353</v>
      </c>
      <c r="L397" s="83">
        <v>845</v>
      </c>
      <c r="M397" s="83">
        <v>308</v>
      </c>
      <c r="N397" s="83">
        <v>676</v>
      </c>
      <c r="O397" s="84">
        <v>251</v>
      </c>
      <c r="P397" s="232"/>
    </row>
    <row r="398" spans="1:17" s="228" customFormat="1" ht="20.25" customHeight="1" x14ac:dyDescent="0.15">
      <c r="A398" s="386"/>
      <c r="B398" s="29" t="s">
        <v>166</v>
      </c>
      <c r="C398" s="59">
        <f t="shared" si="58"/>
        <v>6933</v>
      </c>
      <c r="D398" s="83">
        <v>226</v>
      </c>
      <c r="E398" s="83">
        <v>227</v>
      </c>
      <c r="F398" s="83">
        <v>36</v>
      </c>
      <c r="G398" s="83">
        <v>185</v>
      </c>
      <c r="H398" s="83">
        <v>0</v>
      </c>
      <c r="I398" s="83">
        <v>670</v>
      </c>
      <c r="J398" s="83">
        <v>784</v>
      </c>
      <c r="K398" s="83">
        <v>1941</v>
      </c>
      <c r="L398" s="83">
        <v>858</v>
      </c>
      <c r="M398" s="83">
        <v>783</v>
      </c>
      <c r="N398" s="83">
        <v>680</v>
      </c>
      <c r="O398" s="337">
        <v>543</v>
      </c>
      <c r="P398" s="232"/>
    </row>
    <row r="399" spans="1:17" ht="20.25" customHeight="1" thickBot="1" x14ac:dyDescent="0.2">
      <c r="A399" s="396"/>
      <c r="B399" s="132" t="s">
        <v>20</v>
      </c>
      <c r="C399" s="156">
        <f>C398/C397</f>
        <v>1.1541534875978026</v>
      </c>
      <c r="D399" s="156">
        <f t="shared" ref="D399:O399" si="59">D398/D397</f>
        <v>2.0178571428571428</v>
      </c>
      <c r="E399" s="156">
        <f t="shared" si="59"/>
        <v>4.365384615384615</v>
      </c>
      <c r="F399" s="156">
        <f t="shared" si="59"/>
        <v>0.23376623376623376</v>
      </c>
      <c r="G399" s="156">
        <f t="shared" si="59"/>
        <v>0.40043290043290042</v>
      </c>
      <c r="H399" s="156">
        <f t="shared" si="59"/>
        <v>0</v>
      </c>
      <c r="I399" s="156">
        <f t="shared" si="59"/>
        <v>2.2259136212624586</v>
      </c>
      <c r="J399" s="156">
        <f t="shared" si="59"/>
        <v>1.0608930987821381</v>
      </c>
      <c r="K399" s="156">
        <f t="shared" si="59"/>
        <v>1.434589800443459</v>
      </c>
      <c r="L399" s="156">
        <f t="shared" si="59"/>
        <v>1.0153846153846153</v>
      </c>
      <c r="M399" s="156">
        <f t="shared" si="59"/>
        <v>2.5422077922077921</v>
      </c>
      <c r="N399" s="156">
        <f t="shared" si="59"/>
        <v>1.0059171597633136</v>
      </c>
      <c r="O399" s="156">
        <f t="shared" si="59"/>
        <v>2.1633466135458166</v>
      </c>
      <c r="P399" s="122"/>
    </row>
    <row r="400" spans="1:17" ht="20.25" customHeight="1" x14ac:dyDescent="0.15">
      <c r="A400" s="200" t="s">
        <v>113</v>
      </c>
      <c r="B400" s="202" t="s">
        <v>102</v>
      </c>
      <c r="C400" s="113">
        <f>SUM(D400:O400)</f>
        <v>5661</v>
      </c>
      <c r="D400" s="203">
        <v>0</v>
      </c>
      <c r="E400" s="203">
        <v>0</v>
      </c>
      <c r="F400" s="203">
        <v>511</v>
      </c>
      <c r="G400" s="203">
        <v>366</v>
      </c>
      <c r="H400" s="203">
        <v>518</v>
      </c>
      <c r="I400" s="203">
        <v>445</v>
      </c>
      <c r="J400" s="203">
        <v>355</v>
      </c>
      <c r="K400" s="203">
        <v>1861</v>
      </c>
      <c r="L400" s="203">
        <v>346</v>
      </c>
      <c r="M400" s="203">
        <v>553</v>
      </c>
      <c r="N400" s="203">
        <v>460</v>
      </c>
      <c r="O400" s="204">
        <v>246</v>
      </c>
      <c r="P400" s="122"/>
    </row>
    <row r="401" spans="1:16" ht="20.25" customHeight="1" x14ac:dyDescent="0.15">
      <c r="A401" s="197" t="s">
        <v>171</v>
      </c>
      <c r="B401" s="205" t="s">
        <v>126</v>
      </c>
      <c r="C401" s="56">
        <f>SUM(D401:O401)</f>
        <v>7433</v>
      </c>
      <c r="D401" s="63">
        <v>220</v>
      </c>
      <c r="E401" s="63">
        <v>203</v>
      </c>
      <c r="F401" s="63">
        <v>354</v>
      </c>
      <c r="G401" s="63">
        <v>392</v>
      </c>
      <c r="H401" s="63">
        <v>302</v>
      </c>
      <c r="I401" s="63">
        <v>236</v>
      </c>
      <c r="J401" s="63">
        <v>611</v>
      </c>
      <c r="K401" s="63">
        <v>3174</v>
      </c>
      <c r="L401" s="63">
        <v>1320</v>
      </c>
      <c r="M401" s="63">
        <v>243</v>
      </c>
      <c r="N401" s="63">
        <v>259</v>
      </c>
      <c r="O401" s="64">
        <v>119</v>
      </c>
      <c r="P401" s="122"/>
    </row>
    <row r="402" spans="1:16" s="228" customFormat="1" ht="20.25" customHeight="1" x14ac:dyDescent="0.15">
      <c r="A402" s="197"/>
      <c r="B402" s="205" t="s">
        <v>132</v>
      </c>
      <c r="C402" s="56">
        <f>SUM(D402:O402)</f>
        <v>2126</v>
      </c>
      <c r="D402" s="83">
        <v>140</v>
      </c>
      <c r="E402" s="83">
        <v>133</v>
      </c>
      <c r="F402" s="83">
        <v>140</v>
      </c>
      <c r="G402" s="83">
        <v>221</v>
      </c>
      <c r="H402" s="83">
        <v>263</v>
      </c>
      <c r="I402" s="83">
        <v>209</v>
      </c>
      <c r="J402" s="83">
        <v>156</v>
      </c>
      <c r="K402" s="83">
        <v>283</v>
      </c>
      <c r="L402" s="83">
        <v>102</v>
      </c>
      <c r="M402" s="83">
        <v>148</v>
      </c>
      <c r="N402" s="83">
        <v>155</v>
      </c>
      <c r="O402" s="84">
        <v>176</v>
      </c>
      <c r="P402" s="122"/>
    </row>
    <row r="403" spans="1:16" s="228" customFormat="1" ht="20.25" customHeight="1" x14ac:dyDescent="0.15">
      <c r="A403" s="197"/>
      <c r="B403" s="279" t="s">
        <v>150</v>
      </c>
      <c r="C403" s="56">
        <f>SUM(D403:O403)</f>
        <v>1956</v>
      </c>
      <c r="D403" s="83">
        <v>76</v>
      </c>
      <c r="E403" s="83">
        <v>114</v>
      </c>
      <c r="F403" s="83">
        <v>164</v>
      </c>
      <c r="G403" s="83">
        <v>190</v>
      </c>
      <c r="H403" s="83">
        <v>143</v>
      </c>
      <c r="I403" s="83">
        <v>155</v>
      </c>
      <c r="J403" s="83">
        <v>233</v>
      </c>
      <c r="K403" s="83">
        <v>881</v>
      </c>
      <c r="L403" s="83">
        <v>0</v>
      </c>
      <c r="M403" s="83">
        <v>0</v>
      </c>
      <c r="N403" s="83">
        <v>0</v>
      </c>
      <c r="O403" s="84">
        <v>0</v>
      </c>
      <c r="P403" s="122"/>
    </row>
    <row r="404" spans="1:16" ht="20.25" customHeight="1" thickBot="1" x14ac:dyDescent="0.2">
      <c r="A404" s="201"/>
      <c r="B404" s="132" t="s">
        <v>20</v>
      </c>
      <c r="C404" s="156">
        <f>C403/C402</f>
        <v>0.92003762935089373</v>
      </c>
      <c r="D404" s="156">
        <f t="shared" ref="D404:O404" si="60">D403/D402</f>
        <v>0.54285714285714282</v>
      </c>
      <c r="E404" s="156">
        <f t="shared" si="60"/>
        <v>0.8571428571428571</v>
      </c>
      <c r="F404" s="156">
        <f t="shared" si="60"/>
        <v>1.1714285714285715</v>
      </c>
      <c r="G404" s="156">
        <f t="shared" si="60"/>
        <v>0.85972850678733037</v>
      </c>
      <c r="H404" s="156">
        <f t="shared" si="60"/>
        <v>0.54372623574144485</v>
      </c>
      <c r="I404" s="156">
        <f t="shared" si="60"/>
        <v>0.74162679425837319</v>
      </c>
      <c r="J404" s="156">
        <f t="shared" si="60"/>
        <v>1.4935897435897436</v>
      </c>
      <c r="K404" s="156">
        <f t="shared" si="60"/>
        <v>3.1130742049469964</v>
      </c>
      <c r="L404" s="156">
        <f t="shared" si="60"/>
        <v>0</v>
      </c>
      <c r="M404" s="156">
        <f t="shared" si="60"/>
        <v>0</v>
      </c>
      <c r="N404" s="156">
        <f t="shared" si="60"/>
        <v>0</v>
      </c>
      <c r="O404" s="156">
        <f t="shared" si="60"/>
        <v>0</v>
      </c>
      <c r="P404" s="122"/>
    </row>
    <row r="405" spans="1:16" ht="20.25" customHeight="1" x14ac:dyDescent="0.15">
      <c r="A405" s="386" t="s">
        <v>39</v>
      </c>
      <c r="B405" s="25" t="s">
        <v>17</v>
      </c>
      <c r="C405" s="53">
        <f t="shared" ref="C405:C442" si="61">SUM(D405:O405)</f>
        <v>0</v>
      </c>
      <c r="D405" s="54">
        <v>0</v>
      </c>
      <c r="E405" s="54">
        <v>0</v>
      </c>
      <c r="F405" s="54">
        <v>0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5">
        <v>0</v>
      </c>
    </row>
    <row r="406" spans="1:16" ht="20.25" customHeight="1" thickBot="1" x14ac:dyDescent="0.2">
      <c r="A406" s="386"/>
      <c r="B406" s="29" t="s">
        <v>18</v>
      </c>
      <c r="C406" s="59">
        <f t="shared" si="61"/>
        <v>5000</v>
      </c>
      <c r="D406" s="74">
        <v>0</v>
      </c>
      <c r="E406" s="74">
        <v>0</v>
      </c>
      <c r="F406" s="74">
        <v>0</v>
      </c>
      <c r="G406" s="74">
        <v>0</v>
      </c>
      <c r="H406" s="74">
        <v>0</v>
      </c>
      <c r="I406" s="74">
        <v>0</v>
      </c>
      <c r="J406" s="74">
        <v>5000</v>
      </c>
      <c r="K406" s="74">
        <v>0</v>
      </c>
      <c r="L406" s="74">
        <v>0</v>
      </c>
      <c r="M406" s="74">
        <v>0</v>
      </c>
      <c r="N406" s="74">
        <v>0</v>
      </c>
      <c r="O406" s="75">
        <v>0</v>
      </c>
    </row>
    <row r="407" spans="1:16" ht="20.25" customHeight="1" thickBot="1" x14ac:dyDescent="0.2">
      <c r="A407" s="44" t="s">
        <v>40</v>
      </c>
      <c r="B407" s="32" t="s">
        <v>19</v>
      </c>
      <c r="C407" s="71">
        <f t="shared" si="61"/>
        <v>16220</v>
      </c>
      <c r="D407" s="72">
        <v>0</v>
      </c>
      <c r="E407" s="72">
        <v>0</v>
      </c>
      <c r="F407" s="72">
        <v>0</v>
      </c>
      <c r="G407" s="230">
        <v>0</v>
      </c>
      <c r="H407" s="230">
        <v>0</v>
      </c>
      <c r="I407" s="230">
        <v>0</v>
      </c>
      <c r="J407" s="230">
        <v>16220</v>
      </c>
      <c r="K407" s="230">
        <v>0</v>
      </c>
      <c r="L407" s="230">
        <v>0</v>
      </c>
      <c r="M407" s="230">
        <v>0</v>
      </c>
      <c r="N407" s="230">
        <v>0</v>
      </c>
      <c r="O407" s="231">
        <v>0</v>
      </c>
    </row>
    <row r="408" spans="1:16" ht="20.25" customHeight="1" thickBot="1" x14ac:dyDescent="0.2">
      <c r="A408" s="44" t="s">
        <v>75</v>
      </c>
      <c r="B408" s="123" t="s">
        <v>71</v>
      </c>
      <c r="C408" s="71">
        <f t="shared" si="61"/>
        <v>500</v>
      </c>
      <c r="D408" s="72">
        <v>0</v>
      </c>
      <c r="E408" s="72">
        <v>0</v>
      </c>
      <c r="F408" s="72">
        <v>0</v>
      </c>
      <c r="G408" s="230">
        <v>0</v>
      </c>
      <c r="H408" s="230">
        <v>0</v>
      </c>
      <c r="I408" s="230">
        <v>0</v>
      </c>
      <c r="J408" s="230">
        <v>0</v>
      </c>
      <c r="K408" s="230">
        <v>0</v>
      </c>
      <c r="L408" s="230">
        <v>0</v>
      </c>
      <c r="M408" s="230">
        <v>0</v>
      </c>
      <c r="N408" s="230">
        <v>500</v>
      </c>
      <c r="O408" s="231">
        <v>0</v>
      </c>
    </row>
    <row r="409" spans="1:16" ht="20.25" customHeight="1" x14ac:dyDescent="0.15">
      <c r="A409" s="384" t="s">
        <v>41</v>
      </c>
      <c r="B409" s="33" t="s">
        <v>17</v>
      </c>
      <c r="C409" s="60">
        <f t="shared" si="61"/>
        <v>27625</v>
      </c>
      <c r="D409" s="61">
        <v>192</v>
      </c>
      <c r="E409" s="61">
        <v>313</v>
      </c>
      <c r="F409" s="61">
        <v>858</v>
      </c>
      <c r="G409" s="61">
        <v>3343</v>
      </c>
      <c r="H409" s="61">
        <v>4253</v>
      </c>
      <c r="I409" s="61">
        <v>2650</v>
      </c>
      <c r="J409" s="61">
        <v>3135</v>
      </c>
      <c r="K409" s="61">
        <v>4834</v>
      </c>
      <c r="L409" s="61">
        <v>2111</v>
      </c>
      <c r="M409" s="61">
        <v>3913</v>
      </c>
      <c r="N409" s="61">
        <v>1682</v>
      </c>
      <c r="O409" s="62">
        <v>341</v>
      </c>
    </row>
    <row r="410" spans="1:16" ht="20.25" customHeight="1" x14ac:dyDescent="0.15">
      <c r="A410" s="385"/>
      <c r="B410" s="7" t="s">
        <v>18</v>
      </c>
      <c r="C410" s="56">
        <f t="shared" si="61"/>
        <v>21942</v>
      </c>
      <c r="D410" s="57">
        <v>347</v>
      </c>
      <c r="E410" s="57">
        <v>348</v>
      </c>
      <c r="F410" s="57">
        <v>945</v>
      </c>
      <c r="G410" s="57">
        <v>1925</v>
      </c>
      <c r="H410" s="57">
        <v>3062</v>
      </c>
      <c r="I410" s="57">
        <v>1332</v>
      </c>
      <c r="J410" s="57">
        <v>3087</v>
      </c>
      <c r="K410" s="57">
        <v>4441</v>
      </c>
      <c r="L410" s="57">
        <v>2060</v>
      </c>
      <c r="M410" s="57">
        <v>2588</v>
      </c>
      <c r="N410" s="57">
        <v>1436</v>
      </c>
      <c r="O410" s="58">
        <v>371</v>
      </c>
    </row>
    <row r="411" spans="1:16" ht="20.25" customHeight="1" x14ac:dyDescent="0.15">
      <c r="A411" s="385"/>
      <c r="B411" s="8" t="s">
        <v>19</v>
      </c>
      <c r="C411" s="56">
        <f t="shared" si="61"/>
        <v>20704</v>
      </c>
      <c r="D411" s="57">
        <v>640</v>
      </c>
      <c r="E411" s="57">
        <v>475</v>
      </c>
      <c r="F411" s="57">
        <v>727</v>
      </c>
      <c r="G411" s="57">
        <v>1796</v>
      </c>
      <c r="H411" s="57">
        <v>2585</v>
      </c>
      <c r="I411" s="57">
        <v>1311</v>
      </c>
      <c r="J411" s="57">
        <v>2632</v>
      </c>
      <c r="K411" s="57">
        <v>4515</v>
      </c>
      <c r="L411" s="57">
        <v>2069</v>
      </c>
      <c r="M411" s="57">
        <v>2255</v>
      </c>
      <c r="N411" s="57">
        <v>1267</v>
      </c>
      <c r="O411" s="58">
        <v>432</v>
      </c>
    </row>
    <row r="412" spans="1:16" ht="20.25" customHeight="1" x14ac:dyDescent="0.15">
      <c r="A412" s="385"/>
      <c r="B412" s="8" t="s">
        <v>67</v>
      </c>
      <c r="C412" s="56">
        <f t="shared" si="61"/>
        <v>21129</v>
      </c>
      <c r="D412" s="57">
        <v>380</v>
      </c>
      <c r="E412" s="57">
        <v>246</v>
      </c>
      <c r="F412" s="57">
        <v>839</v>
      </c>
      <c r="G412" s="57">
        <v>2352</v>
      </c>
      <c r="H412" s="57">
        <v>2444</v>
      </c>
      <c r="I412" s="57">
        <v>1087</v>
      </c>
      <c r="J412" s="57">
        <v>3104</v>
      </c>
      <c r="K412" s="57">
        <v>4638</v>
      </c>
      <c r="L412" s="57">
        <v>2084</v>
      </c>
      <c r="M412" s="57">
        <v>2624</v>
      </c>
      <c r="N412" s="57">
        <v>999</v>
      </c>
      <c r="O412" s="58">
        <v>332</v>
      </c>
    </row>
    <row r="413" spans="1:16" ht="20.25" customHeight="1" x14ac:dyDescent="0.15">
      <c r="A413" s="385"/>
      <c r="B413" s="7" t="s">
        <v>74</v>
      </c>
      <c r="C413" s="56">
        <f t="shared" si="61"/>
        <v>16759</v>
      </c>
      <c r="D413" s="57">
        <v>290</v>
      </c>
      <c r="E413" s="57">
        <v>422</v>
      </c>
      <c r="F413" s="57">
        <v>840</v>
      </c>
      <c r="G413" s="57">
        <v>2533</v>
      </c>
      <c r="H413" s="57">
        <v>2874</v>
      </c>
      <c r="I413" s="57">
        <v>903</v>
      </c>
      <c r="J413" s="57">
        <v>1395</v>
      </c>
      <c r="K413" s="57">
        <v>3191</v>
      </c>
      <c r="L413" s="57">
        <v>1672</v>
      </c>
      <c r="M413" s="57">
        <v>1690</v>
      </c>
      <c r="N413" s="57">
        <v>849</v>
      </c>
      <c r="O413" s="58">
        <v>100</v>
      </c>
    </row>
    <row r="414" spans="1:16" ht="20.25" customHeight="1" x14ac:dyDescent="0.15">
      <c r="A414" s="385"/>
      <c r="B414" s="7" t="s">
        <v>77</v>
      </c>
      <c r="C414" s="56">
        <f t="shared" si="61"/>
        <v>13547</v>
      </c>
      <c r="D414" s="63">
        <v>241</v>
      </c>
      <c r="E414" s="63">
        <v>57</v>
      </c>
      <c r="F414" s="63">
        <v>358</v>
      </c>
      <c r="G414" s="63">
        <v>902</v>
      </c>
      <c r="H414" s="63">
        <v>1893</v>
      </c>
      <c r="I414" s="63">
        <v>956</v>
      </c>
      <c r="J414" s="63">
        <v>2200</v>
      </c>
      <c r="K414" s="63">
        <v>2983</v>
      </c>
      <c r="L414" s="63">
        <v>1425</v>
      </c>
      <c r="M414" s="63">
        <v>1395</v>
      </c>
      <c r="N414" s="63">
        <v>1020</v>
      </c>
      <c r="O414" s="64">
        <v>117</v>
      </c>
    </row>
    <row r="415" spans="1:16" ht="20.25" customHeight="1" thickBot="1" x14ac:dyDescent="0.2">
      <c r="A415" s="385"/>
      <c r="B415" s="7" t="s">
        <v>80</v>
      </c>
      <c r="C415" s="56">
        <f t="shared" si="61"/>
        <v>351</v>
      </c>
      <c r="D415" s="63">
        <v>141</v>
      </c>
      <c r="E415" s="63">
        <v>210</v>
      </c>
      <c r="F415" s="63">
        <v>0</v>
      </c>
      <c r="G415" s="63">
        <v>0</v>
      </c>
      <c r="H415" s="63">
        <v>0</v>
      </c>
      <c r="I415" s="63">
        <v>0</v>
      </c>
      <c r="J415" s="63">
        <v>0</v>
      </c>
      <c r="K415" s="63">
        <v>0</v>
      </c>
      <c r="L415" s="63">
        <v>0</v>
      </c>
      <c r="M415" s="63">
        <v>0</v>
      </c>
      <c r="N415" s="63">
        <v>0</v>
      </c>
      <c r="O415" s="64">
        <v>0</v>
      </c>
    </row>
    <row r="416" spans="1:16" ht="20.25" customHeight="1" x14ac:dyDescent="0.15">
      <c r="A416" s="384" t="s">
        <v>42</v>
      </c>
      <c r="B416" s="33" t="s">
        <v>17</v>
      </c>
      <c r="C416" s="60">
        <f t="shared" si="61"/>
        <v>9890</v>
      </c>
      <c r="D416" s="61">
        <v>546</v>
      </c>
      <c r="E416" s="61">
        <v>473</v>
      </c>
      <c r="F416" s="61">
        <v>589</v>
      </c>
      <c r="G416" s="61">
        <v>954</v>
      </c>
      <c r="H416" s="61">
        <v>1770</v>
      </c>
      <c r="I416" s="61">
        <v>880</v>
      </c>
      <c r="J416" s="61">
        <v>907</v>
      </c>
      <c r="K416" s="61">
        <v>904</v>
      </c>
      <c r="L416" s="61">
        <v>732</v>
      </c>
      <c r="M416" s="61">
        <v>1344</v>
      </c>
      <c r="N416" s="61">
        <v>610</v>
      </c>
      <c r="O416" s="62">
        <v>181</v>
      </c>
    </row>
    <row r="417" spans="1:15" ht="20.25" customHeight="1" x14ac:dyDescent="0.15">
      <c r="A417" s="385"/>
      <c r="B417" s="7" t="s">
        <v>18</v>
      </c>
      <c r="C417" s="56">
        <f t="shared" si="61"/>
        <v>9116</v>
      </c>
      <c r="D417" s="57">
        <v>204</v>
      </c>
      <c r="E417" s="57">
        <v>171</v>
      </c>
      <c r="F417" s="57">
        <v>469</v>
      </c>
      <c r="G417" s="57">
        <v>954</v>
      </c>
      <c r="H417" s="57">
        <v>1770</v>
      </c>
      <c r="I417" s="57">
        <v>880</v>
      </c>
      <c r="J417" s="57">
        <v>907</v>
      </c>
      <c r="K417" s="57">
        <v>904</v>
      </c>
      <c r="L417" s="57">
        <v>732</v>
      </c>
      <c r="M417" s="57">
        <v>1334</v>
      </c>
      <c r="N417" s="57">
        <v>610</v>
      </c>
      <c r="O417" s="58">
        <v>181</v>
      </c>
    </row>
    <row r="418" spans="1:15" ht="20.25" customHeight="1" x14ac:dyDescent="0.15">
      <c r="A418" s="385"/>
      <c r="B418" s="8" t="s">
        <v>19</v>
      </c>
      <c r="C418" s="56">
        <f t="shared" si="61"/>
        <v>8490</v>
      </c>
      <c r="D418" s="57">
        <v>304</v>
      </c>
      <c r="E418" s="57">
        <v>386</v>
      </c>
      <c r="F418" s="57">
        <v>405</v>
      </c>
      <c r="G418" s="57">
        <v>799</v>
      </c>
      <c r="H418" s="57">
        <v>1508</v>
      </c>
      <c r="I418" s="57">
        <v>772</v>
      </c>
      <c r="J418" s="57">
        <v>807</v>
      </c>
      <c r="K418" s="57">
        <v>685</v>
      </c>
      <c r="L418" s="57">
        <v>505</v>
      </c>
      <c r="M418" s="57">
        <v>1552</v>
      </c>
      <c r="N418" s="57">
        <v>562</v>
      </c>
      <c r="O418" s="58">
        <v>205</v>
      </c>
    </row>
    <row r="419" spans="1:15" ht="20.25" customHeight="1" x14ac:dyDescent="0.15">
      <c r="A419" s="385"/>
      <c r="B419" s="8" t="s">
        <v>67</v>
      </c>
      <c r="C419" s="56">
        <f t="shared" si="61"/>
        <v>5506</v>
      </c>
      <c r="D419" s="57">
        <v>203</v>
      </c>
      <c r="E419" s="57">
        <v>240</v>
      </c>
      <c r="F419" s="57">
        <v>282</v>
      </c>
      <c r="G419" s="57">
        <v>385</v>
      </c>
      <c r="H419" s="57">
        <v>614</v>
      </c>
      <c r="I419" s="57">
        <v>446</v>
      </c>
      <c r="J419" s="57">
        <v>387</v>
      </c>
      <c r="K419" s="57">
        <v>715</v>
      </c>
      <c r="L419" s="57">
        <v>494</v>
      </c>
      <c r="M419" s="57">
        <v>928</v>
      </c>
      <c r="N419" s="57">
        <v>592</v>
      </c>
      <c r="O419" s="58">
        <v>220</v>
      </c>
    </row>
    <row r="420" spans="1:15" ht="20.25" customHeight="1" x14ac:dyDescent="0.15">
      <c r="A420" s="385"/>
      <c r="B420" s="7" t="s">
        <v>71</v>
      </c>
      <c r="C420" s="56">
        <f t="shared" si="61"/>
        <v>6061</v>
      </c>
      <c r="D420" s="57">
        <v>190</v>
      </c>
      <c r="E420" s="57">
        <v>199</v>
      </c>
      <c r="F420" s="57">
        <v>310</v>
      </c>
      <c r="G420" s="57">
        <v>417</v>
      </c>
      <c r="H420" s="57">
        <v>864</v>
      </c>
      <c r="I420" s="57">
        <v>546</v>
      </c>
      <c r="J420" s="57">
        <v>902</v>
      </c>
      <c r="K420" s="57">
        <v>729</v>
      </c>
      <c r="L420" s="57">
        <v>559</v>
      </c>
      <c r="M420" s="57">
        <v>506</v>
      </c>
      <c r="N420" s="57">
        <v>561</v>
      </c>
      <c r="O420" s="58">
        <v>278</v>
      </c>
    </row>
    <row r="421" spans="1:15" ht="20.25" customHeight="1" x14ac:dyDescent="0.15">
      <c r="A421" s="385"/>
      <c r="B421" s="7" t="s">
        <v>78</v>
      </c>
      <c r="C421" s="56">
        <f t="shared" si="61"/>
        <v>5022</v>
      </c>
      <c r="D421" s="63">
        <v>179</v>
      </c>
      <c r="E421" s="63">
        <v>212</v>
      </c>
      <c r="F421" s="63">
        <v>434</v>
      </c>
      <c r="G421" s="63">
        <v>293</v>
      </c>
      <c r="H421" s="63">
        <v>614</v>
      </c>
      <c r="I421" s="63">
        <v>380</v>
      </c>
      <c r="J421" s="63">
        <v>560</v>
      </c>
      <c r="K421" s="63">
        <v>576</v>
      </c>
      <c r="L421" s="63">
        <v>252</v>
      </c>
      <c r="M421" s="63">
        <v>845</v>
      </c>
      <c r="N421" s="63">
        <v>483</v>
      </c>
      <c r="O421" s="64">
        <v>194</v>
      </c>
    </row>
    <row r="422" spans="1:15" ht="20.25" customHeight="1" thickBot="1" x14ac:dyDescent="0.2">
      <c r="A422" s="385"/>
      <c r="B422" s="7" t="s">
        <v>80</v>
      </c>
      <c r="C422" s="56">
        <f t="shared" si="61"/>
        <v>120</v>
      </c>
      <c r="D422" s="63">
        <v>120</v>
      </c>
      <c r="E422" s="63">
        <v>0</v>
      </c>
      <c r="F422" s="63">
        <v>0</v>
      </c>
      <c r="G422" s="63">
        <v>0</v>
      </c>
      <c r="H422" s="63">
        <v>0</v>
      </c>
      <c r="I422" s="63">
        <v>0</v>
      </c>
      <c r="J422" s="63">
        <v>0</v>
      </c>
      <c r="K422" s="63">
        <v>0</v>
      </c>
      <c r="L422" s="63">
        <v>0</v>
      </c>
      <c r="M422" s="63">
        <v>0</v>
      </c>
      <c r="N422" s="63">
        <v>0</v>
      </c>
      <c r="O422" s="64">
        <v>0</v>
      </c>
    </row>
    <row r="423" spans="1:15" ht="20.25" customHeight="1" x14ac:dyDescent="0.15">
      <c r="A423" s="384" t="s">
        <v>43</v>
      </c>
      <c r="B423" s="33" t="s">
        <v>17</v>
      </c>
      <c r="C423" s="60">
        <f t="shared" si="61"/>
        <v>2355</v>
      </c>
      <c r="D423" s="61">
        <v>51</v>
      </c>
      <c r="E423" s="61">
        <v>34</v>
      </c>
      <c r="F423" s="61">
        <v>96</v>
      </c>
      <c r="G423" s="61">
        <v>156</v>
      </c>
      <c r="H423" s="61">
        <v>397</v>
      </c>
      <c r="I423" s="61">
        <v>212</v>
      </c>
      <c r="J423" s="61">
        <v>239</v>
      </c>
      <c r="K423" s="61">
        <v>275</v>
      </c>
      <c r="L423" s="61">
        <v>281</v>
      </c>
      <c r="M423" s="61">
        <v>270</v>
      </c>
      <c r="N423" s="61">
        <v>218</v>
      </c>
      <c r="O423" s="62">
        <v>126</v>
      </c>
    </row>
    <row r="424" spans="1:15" ht="20.25" customHeight="1" x14ac:dyDescent="0.15">
      <c r="A424" s="385"/>
      <c r="B424" s="7" t="s">
        <v>18</v>
      </c>
      <c r="C424" s="56">
        <f t="shared" si="61"/>
        <v>2493</v>
      </c>
      <c r="D424" s="57">
        <v>178</v>
      </c>
      <c r="E424" s="57">
        <v>115</v>
      </c>
      <c r="F424" s="57">
        <v>210</v>
      </c>
      <c r="G424" s="57">
        <v>163</v>
      </c>
      <c r="H424" s="57">
        <v>204</v>
      </c>
      <c r="I424" s="57">
        <v>197</v>
      </c>
      <c r="J424" s="57">
        <v>301</v>
      </c>
      <c r="K424" s="57">
        <v>214</v>
      </c>
      <c r="L424" s="57">
        <v>198</v>
      </c>
      <c r="M424" s="57">
        <v>277</v>
      </c>
      <c r="N424" s="57">
        <v>249</v>
      </c>
      <c r="O424" s="58">
        <v>187</v>
      </c>
    </row>
    <row r="425" spans="1:15" ht="20.25" customHeight="1" x14ac:dyDescent="0.15">
      <c r="A425" s="385"/>
      <c r="B425" s="8" t="s">
        <v>19</v>
      </c>
      <c r="C425" s="56">
        <f t="shared" si="61"/>
        <v>2312</v>
      </c>
      <c r="D425" s="57">
        <v>146</v>
      </c>
      <c r="E425" s="57">
        <v>226</v>
      </c>
      <c r="F425" s="57">
        <v>205</v>
      </c>
      <c r="G425" s="57">
        <v>191</v>
      </c>
      <c r="H425" s="57">
        <v>290</v>
      </c>
      <c r="I425" s="57">
        <v>189</v>
      </c>
      <c r="J425" s="57">
        <v>214</v>
      </c>
      <c r="K425" s="57">
        <v>270</v>
      </c>
      <c r="L425" s="57">
        <v>167</v>
      </c>
      <c r="M425" s="57">
        <v>282</v>
      </c>
      <c r="N425" s="57">
        <v>86</v>
      </c>
      <c r="O425" s="58">
        <v>46</v>
      </c>
    </row>
    <row r="426" spans="1:15" ht="20.25" customHeight="1" x14ac:dyDescent="0.15">
      <c r="A426" s="385"/>
      <c r="B426" s="8" t="s">
        <v>67</v>
      </c>
      <c r="C426" s="56">
        <f t="shared" si="61"/>
        <v>1379</v>
      </c>
      <c r="D426" s="57">
        <v>39</v>
      </c>
      <c r="E426" s="57">
        <v>26</v>
      </c>
      <c r="F426" s="57">
        <v>85</v>
      </c>
      <c r="G426" s="57">
        <v>145</v>
      </c>
      <c r="H426" s="57">
        <v>140</v>
      </c>
      <c r="I426" s="57">
        <v>128</v>
      </c>
      <c r="J426" s="57">
        <v>137</v>
      </c>
      <c r="K426" s="57">
        <v>160</v>
      </c>
      <c r="L426" s="57">
        <v>182</v>
      </c>
      <c r="M426" s="57">
        <v>196</v>
      </c>
      <c r="N426" s="57">
        <v>93</v>
      </c>
      <c r="O426" s="58">
        <v>48</v>
      </c>
    </row>
    <row r="427" spans="1:15" ht="20.25" customHeight="1" x14ac:dyDescent="0.15">
      <c r="A427" s="385"/>
      <c r="B427" s="7" t="s">
        <v>71</v>
      </c>
      <c r="C427" s="56">
        <f t="shared" si="61"/>
        <v>1890</v>
      </c>
      <c r="D427" s="57">
        <v>40</v>
      </c>
      <c r="E427" s="57">
        <v>70</v>
      </c>
      <c r="F427" s="57">
        <v>82</v>
      </c>
      <c r="G427" s="57">
        <v>147</v>
      </c>
      <c r="H427" s="57">
        <v>354</v>
      </c>
      <c r="I427" s="57">
        <v>210</v>
      </c>
      <c r="J427" s="57">
        <v>221</v>
      </c>
      <c r="K427" s="57">
        <v>234</v>
      </c>
      <c r="L427" s="57">
        <v>231</v>
      </c>
      <c r="M427" s="57">
        <v>155</v>
      </c>
      <c r="N427" s="57">
        <v>77</v>
      </c>
      <c r="O427" s="58">
        <v>69</v>
      </c>
    </row>
    <row r="428" spans="1:15" ht="20.25" customHeight="1" x14ac:dyDescent="0.15">
      <c r="A428" s="385"/>
      <c r="B428" s="7" t="s">
        <v>78</v>
      </c>
      <c r="C428" s="56">
        <f t="shared" si="61"/>
        <v>1604</v>
      </c>
      <c r="D428" s="63">
        <v>72</v>
      </c>
      <c r="E428" s="63">
        <v>53</v>
      </c>
      <c r="F428" s="63">
        <v>67</v>
      </c>
      <c r="G428" s="63">
        <v>140</v>
      </c>
      <c r="H428" s="63">
        <v>158</v>
      </c>
      <c r="I428" s="63">
        <v>196</v>
      </c>
      <c r="J428" s="63">
        <v>169</v>
      </c>
      <c r="K428" s="63">
        <v>227</v>
      </c>
      <c r="L428" s="63">
        <v>132</v>
      </c>
      <c r="M428" s="63">
        <v>154</v>
      </c>
      <c r="N428" s="63">
        <v>183</v>
      </c>
      <c r="O428" s="64">
        <v>53</v>
      </c>
    </row>
    <row r="429" spans="1:15" ht="20.25" customHeight="1" thickBot="1" x14ac:dyDescent="0.2">
      <c r="A429" s="387"/>
      <c r="B429" s="147" t="s">
        <v>80</v>
      </c>
      <c r="C429" s="65">
        <f t="shared" si="61"/>
        <v>158</v>
      </c>
      <c r="D429" s="145">
        <v>39</v>
      </c>
      <c r="E429" s="145">
        <v>119</v>
      </c>
      <c r="F429" s="145">
        <v>0</v>
      </c>
      <c r="G429" s="145">
        <v>0</v>
      </c>
      <c r="H429" s="145">
        <v>0</v>
      </c>
      <c r="I429" s="145">
        <v>0</v>
      </c>
      <c r="J429" s="145">
        <v>0</v>
      </c>
      <c r="K429" s="145">
        <v>0</v>
      </c>
      <c r="L429" s="145">
        <v>0</v>
      </c>
      <c r="M429" s="145">
        <v>0</v>
      </c>
      <c r="N429" s="145">
        <v>0</v>
      </c>
      <c r="O429" s="146">
        <v>0</v>
      </c>
    </row>
    <row r="430" spans="1:15" ht="20.25" customHeight="1" x14ac:dyDescent="0.15">
      <c r="A430" s="388" t="s">
        <v>172</v>
      </c>
      <c r="B430" s="31" t="s">
        <v>17</v>
      </c>
      <c r="C430" s="53">
        <f t="shared" si="61"/>
        <v>19167</v>
      </c>
      <c r="D430" s="54">
        <v>782</v>
      </c>
      <c r="E430" s="54">
        <v>958</v>
      </c>
      <c r="F430" s="54">
        <v>1274</v>
      </c>
      <c r="G430" s="54">
        <v>1097</v>
      </c>
      <c r="H430" s="54">
        <v>1852</v>
      </c>
      <c r="I430" s="54">
        <v>1516</v>
      </c>
      <c r="J430" s="54">
        <v>2522</v>
      </c>
      <c r="K430" s="54">
        <v>1505</v>
      </c>
      <c r="L430" s="54">
        <v>1311</v>
      </c>
      <c r="M430" s="54">
        <v>3606</v>
      </c>
      <c r="N430" s="54">
        <v>1929</v>
      </c>
      <c r="O430" s="55">
        <v>815</v>
      </c>
    </row>
    <row r="431" spans="1:15" ht="20.25" customHeight="1" x14ac:dyDescent="0.15">
      <c r="A431" s="389"/>
      <c r="B431" s="7" t="s">
        <v>18</v>
      </c>
      <c r="C431" s="56">
        <f t="shared" si="61"/>
        <v>16696</v>
      </c>
      <c r="D431" s="57">
        <v>831</v>
      </c>
      <c r="E431" s="57">
        <v>977</v>
      </c>
      <c r="F431" s="57">
        <v>1301</v>
      </c>
      <c r="G431" s="57">
        <v>1378</v>
      </c>
      <c r="H431" s="57">
        <v>1542</v>
      </c>
      <c r="I431" s="57">
        <v>1332</v>
      </c>
      <c r="J431" s="57">
        <v>1954</v>
      </c>
      <c r="K431" s="57">
        <v>1903</v>
      </c>
      <c r="L431" s="57">
        <v>1532</v>
      </c>
      <c r="M431" s="57">
        <v>1703</v>
      </c>
      <c r="N431" s="57">
        <v>1463</v>
      </c>
      <c r="O431" s="58">
        <v>780</v>
      </c>
    </row>
    <row r="432" spans="1:15" ht="20.25" customHeight="1" x14ac:dyDescent="0.15">
      <c r="A432" s="389"/>
      <c r="B432" s="8" t="s">
        <v>19</v>
      </c>
      <c r="C432" s="56">
        <f t="shared" si="61"/>
        <v>17366</v>
      </c>
      <c r="D432" s="57">
        <v>783</v>
      </c>
      <c r="E432" s="57">
        <v>984</v>
      </c>
      <c r="F432" s="57">
        <v>840</v>
      </c>
      <c r="G432" s="57">
        <v>1841</v>
      </c>
      <c r="H432" s="57">
        <v>3964</v>
      </c>
      <c r="I432" s="57">
        <v>1337</v>
      </c>
      <c r="J432" s="57">
        <v>1230</v>
      </c>
      <c r="K432" s="57">
        <v>1370</v>
      </c>
      <c r="L432" s="57">
        <v>1014</v>
      </c>
      <c r="M432" s="57">
        <v>2492</v>
      </c>
      <c r="N432" s="57">
        <v>1040</v>
      </c>
      <c r="O432" s="58">
        <v>471</v>
      </c>
    </row>
    <row r="433" spans="1:16" ht="20.25" customHeight="1" x14ac:dyDescent="0.15">
      <c r="A433" s="389"/>
      <c r="B433" s="8" t="s">
        <v>67</v>
      </c>
      <c r="C433" s="56">
        <f t="shared" si="61"/>
        <v>12012</v>
      </c>
      <c r="D433" s="57">
        <v>497</v>
      </c>
      <c r="E433" s="57">
        <v>701</v>
      </c>
      <c r="F433" s="57">
        <v>779</v>
      </c>
      <c r="G433" s="57">
        <v>671</v>
      </c>
      <c r="H433" s="57">
        <v>952</v>
      </c>
      <c r="I433" s="57">
        <v>840</v>
      </c>
      <c r="J433" s="57">
        <v>1481</v>
      </c>
      <c r="K433" s="57">
        <v>949</v>
      </c>
      <c r="L433" s="57">
        <v>738</v>
      </c>
      <c r="M433" s="57">
        <v>2647</v>
      </c>
      <c r="N433" s="57">
        <v>1189</v>
      </c>
      <c r="O433" s="58">
        <v>568</v>
      </c>
    </row>
    <row r="434" spans="1:16" ht="20.25" customHeight="1" x14ac:dyDescent="0.15">
      <c r="A434" s="389"/>
      <c r="B434" s="7" t="s">
        <v>71</v>
      </c>
      <c r="C434" s="56">
        <f t="shared" si="61"/>
        <v>10619</v>
      </c>
      <c r="D434" s="57">
        <v>445</v>
      </c>
      <c r="E434" s="57">
        <v>610</v>
      </c>
      <c r="F434" s="57">
        <v>615</v>
      </c>
      <c r="G434" s="57">
        <v>560</v>
      </c>
      <c r="H434" s="57">
        <v>991</v>
      </c>
      <c r="I434" s="57">
        <v>1060</v>
      </c>
      <c r="J434" s="57">
        <v>1283</v>
      </c>
      <c r="K434" s="57">
        <v>922</v>
      </c>
      <c r="L434" s="57">
        <v>944</v>
      </c>
      <c r="M434" s="57">
        <v>1561</v>
      </c>
      <c r="N434" s="57">
        <v>1033</v>
      </c>
      <c r="O434" s="58">
        <v>595</v>
      </c>
    </row>
    <row r="435" spans="1:16" ht="20.25" customHeight="1" x14ac:dyDescent="0.15">
      <c r="A435" s="389"/>
      <c r="B435" s="7" t="s">
        <v>78</v>
      </c>
      <c r="C435" s="56">
        <f t="shared" si="61"/>
        <v>8127</v>
      </c>
      <c r="D435" s="63">
        <v>381</v>
      </c>
      <c r="E435" s="63">
        <v>571</v>
      </c>
      <c r="F435" s="63">
        <v>1053</v>
      </c>
      <c r="G435" s="63">
        <v>466</v>
      </c>
      <c r="H435" s="63">
        <v>759</v>
      </c>
      <c r="I435" s="63">
        <v>649</v>
      </c>
      <c r="J435" s="63">
        <v>784</v>
      </c>
      <c r="K435" s="63">
        <v>824</v>
      </c>
      <c r="L435" s="63">
        <v>474</v>
      </c>
      <c r="M435" s="63">
        <v>1024</v>
      </c>
      <c r="N435" s="63">
        <v>828</v>
      </c>
      <c r="O435" s="64">
        <v>314</v>
      </c>
    </row>
    <row r="436" spans="1:16" ht="20.25" customHeight="1" x14ac:dyDescent="0.15">
      <c r="A436" s="389"/>
      <c r="B436" s="7" t="s">
        <v>80</v>
      </c>
      <c r="C436" s="56">
        <f t="shared" si="61"/>
        <v>1009</v>
      </c>
      <c r="D436" s="63">
        <v>206</v>
      </c>
      <c r="E436" s="63">
        <v>572</v>
      </c>
      <c r="F436" s="63">
        <v>231</v>
      </c>
      <c r="G436" s="63">
        <v>0</v>
      </c>
      <c r="H436" s="63">
        <v>0</v>
      </c>
      <c r="I436" s="63">
        <v>0</v>
      </c>
      <c r="J436" s="63">
        <v>0</v>
      </c>
      <c r="K436" s="63">
        <v>0</v>
      </c>
      <c r="L436" s="63">
        <v>0</v>
      </c>
      <c r="M436" s="63">
        <v>0</v>
      </c>
      <c r="N436" s="63">
        <v>0</v>
      </c>
      <c r="O436" s="64">
        <v>0</v>
      </c>
    </row>
    <row r="437" spans="1:16" s="228" customFormat="1" ht="20.25" customHeight="1" thickBot="1" x14ac:dyDescent="0.2">
      <c r="A437" s="390"/>
      <c r="B437" s="345" t="s">
        <v>166</v>
      </c>
      <c r="C437" s="56">
        <f t="shared" si="61"/>
        <v>14463</v>
      </c>
      <c r="D437" s="346">
        <v>0</v>
      </c>
      <c r="E437" s="346">
        <v>0</v>
      </c>
      <c r="F437" s="346">
        <v>0</v>
      </c>
      <c r="G437" s="346">
        <v>0</v>
      </c>
      <c r="H437" s="346">
        <v>2116</v>
      </c>
      <c r="I437" s="346">
        <v>3325</v>
      </c>
      <c r="J437" s="346">
        <v>1770</v>
      </c>
      <c r="K437" s="346">
        <v>2687</v>
      </c>
      <c r="L437" s="346">
        <v>1444</v>
      </c>
      <c r="M437" s="346">
        <v>1208</v>
      </c>
      <c r="N437" s="346">
        <v>1332</v>
      </c>
      <c r="O437" s="347">
        <v>581</v>
      </c>
      <c r="P437" s="232"/>
    </row>
    <row r="438" spans="1:16" ht="20.25" customHeight="1" x14ac:dyDescent="0.15">
      <c r="A438" s="196" t="s">
        <v>114</v>
      </c>
      <c r="B438" s="194" t="s">
        <v>102</v>
      </c>
      <c r="C438" s="68">
        <f t="shared" si="61"/>
        <v>3403</v>
      </c>
      <c r="D438" s="178">
        <v>0</v>
      </c>
      <c r="E438" s="178">
        <v>0</v>
      </c>
      <c r="F438" s="178">
        <v>0</v>
      </c>
      <c r="G438" s="178">
        <v>0</v>
      </c>
      <c r="H438" s="178">
        <v>77</v>
      </c>
      <c r="I438" s="178">
        <v>675</v>
      </c>
      <c r="J438" s="178">
        <v>497</v>
      </c>
      <c r="K438" s="178">
        <v>633</v>
      </c>
      <c r="L438" s="178">
        <v>595</v>
      </c>
      <c r="M438" s="178">
        <v>393</v>
      </c>
      <c r="N438" s="178">
        <v>334</v>
      </c>
      <c r="O438" s="179">
        <v>199</v>
      </c>
    </row>
    <row r="439" spans="1:16" ht="20.25" customHeight="1" x14ac:dyDescent="0.15">
      <c r="A439" s="196" t="s">
        <v>173</v>
      </c>
      <c r="B439" s="7" t="s">
        <v>126</v>
      </c>
      <c r="C439" s="56">
        <f t="shared" si="61"/>
        <v>4216</v>
      </c>
      <c r="D439" s="63">
        <v>163</v>
      </c>
      <c r="E439" s="63">
        <v>322</v>
      </c>
      <c r="F439" s="63">
        <v>546</v>
      </c>
      <c r="G439" s="63">
        <v>327</v>
      </c>
      <c r="H439" s="63">
        <v>374</v>
      </c>
      <c r="I439" s="63">
        <v>351</v>
      </c>
      <c r="J439" s="63">
        <v>461</v>
      </c>
      <c r="K439" s="63">
        <v>382</v>
      </c>
      <c r="L439" s="63">
        <v>407</v>
      </c>
      <c r="M439" s="63">
        <v>314</v>
      </c>
      <c r="N439" s="63">
        <v>357</v>
      </c>
      <c r="O439" s="64">
        <v>212</v>
      </c>
    </row>
    <row r="440" spans="1:16" s="228" customFormat="1" ht="20.25" customHeight="1" x14ac:dyDescent="0.15">
      <c r="A440" s="196"/>
      <c r="B440" s="7" t="s">
        <v>132</v>
      </c>
      <c r="C440" s="56">
        <f t="shared" si="61"/>
        <v>4544</v>
      </c>
      <c r="D440" s="83">
        <v>107</v>
      </c>
      <c r="E440" s="83">
        <v>215</v>
      </c>
      <c r="F440" s="83">
        <v>350</v>
      </c>
      <c r="G440" s="83">
        <v>517</v>
      </c>
      <c r="H440" s="83">
        <v>505</v>
      </c>
      <c r="I440" s="83">
        <v>410</v>
      </c>
      <c r="J440" s="83">
        <v>591</v>
      </c>
      <c r="K440" s="83">
        <v>374</v>
      </c>
      <c r="L440" s="83">
        <v>446</v>
      </c>
      <c r="M440" s="83">
        <v>402</v>
      </c>
      <c r="N440" s="83">
        <v>373</v>
      </c>
      <c r="O440" s="84">
        <v>254</v>
      </c>
      <c r="P440" s="232"/>
    </row>
    <row r="441" spans="1:16" s="228" customFormat="1" ht="20.25" customHeight="1" x14ac:dyDescent="0.15">
      <c r="A441" s="196"/>
      <c r="B441" s="34" t="s">
        <v>150</v>
      </c>
      <c r="C441" s="56">
        <f t="shared" si="61"/>
        <v>3611</v>
      </c>
      <c r="D441" s="83">
        <v>205</v>
      </c>
      <c r="E441" s="83">
        <v>261</v>
      </c>
      <c r="F441" s="83">
        <v>388</v>
      </c>
      <c r="G441" s="83">
        <v>334</v>
      </c>
      <c r="H441" s="83">
        <v>319</v>
      </c>
      <c r="I441" s="83">
        <v>432</v>
      </c>
      <c r="J441" s="83">
        <v>340</v>
      </c>
      <c r="K441" s="83">
        <v>380</v>
      </c>
      <c r="L441" s="83">
        <v>334</v>
      </c>
      <c r="M441" s="83">
        <v>195</v>
      </c>
      <c r="N441" s="83">
        <v>222</v>
      </c>
      <c r="O441" s="84">
        <v>201</v>
      </c>
      <c r="P441" s="232"/>
    </row>
    <row r="442" spans="1:16" s="228" customFormat="1" ht="20.25" customHeight="1" x14ac:dyDescent="0.15">
      <c r="A442" s="196"/>
      <c r="B442" s="34" t="s">
        <v>166</v>
      </c>
      <c r="C442" s="56">
        <f t="shared" si="61"/>
        <v>456</v>
      </c>
      <c r="D442" s="83">
        <v>171</v>
      </c>
      <c r="E442" s="83">
        <v>239</v>
      </c>
      <c r="F442" s="83">
        <v>46</v>
      </c>
      <c r="G442" s="83"/>
      <c r="H442" s="83"/>
      <c r="I442" s="83"/>
      <c r="J442" s="83"/>
      <c r="K442" s="83"/>
      <c r="L442" s="83"/>
      <c r="M442" s="83"/>
      <c r="N442" s="83"/>
      <c r="O442" s="337"/>
      <c r="P442" s="232"/>
    </row>
    <row r="443" spans="1:16" ht="20.25" customHeight="1" thickBot="1" x14ac:dyDescent="0.2">
      <c r="A443" s="196"/>
      <c r="B443" s="206" t="s">
        <v>128</v>
      </c>
      <c r="C443" s="156">
        <f>C442/C441</f>
        <v>0.12628080864026586</v>
      </c>
      <c r="D443" s="156">
        <f t="shared" ref="D443:O443" si="62">D442/D441</f>
        <v>0.8341463414634146</v>
      </c>
      <c r="E443" s="156">
        <f t="shared" si="62"/>
        <v>0.91570881226053635</v>
      </c>
      <c r="F443" s="156">
        <f t="shared" si="62"/>
        <v>0.11855670103092783</v>
      </c>
      <c r="G443" s="156">
        <f t="shared" si="62"/>
        <v>0</v>
      </c>
      <c r="H443" s="156">
        <f t="shared" si="62"/>
        <v>0</v>
      </c>
      <c r="I443" s="156">
        <f t="shared" si="62"/>
        <v>0</v>
      </c>
      <c r="J443" s="156">
        <f t="shared" si="62"/>
        <v>0</v>
      </c>
      <c r="K443" s="156">
        <f t="shared" si="62"/>
        <v>0</v>
      </c>
      <c r="L443" s="156">
        <f t="shared" si="62"/>
        <v>0</v>
      </c>
      <c r="M443" s="156">
        <f t="shared" si="62"/>
        <v>0</v>
      </c>
      <c r="N443" s="156">
        <f t="shared" si="62"/>
        <v>0</v>
      </c>
      <c r="O443" s="156">
        <f t="shared" si="62"/>
        <v>0</v>
      </c>
    </row>
    <row r="444" spans="1:16" ht="20.25" customHeight="1" x14ac:dyDescent="0.15">
      <c r="A444" s="212" t="s">
        <v>115</v>
      </c>
      <c r="B444" s="207" t="s">
        <v>102</v>
      </c>
      <c r="C444" s="113">
        <f>SUM(D444:O444)</f>
        <v>2475</v>
      </c>
      <c r="D444" s="203">
        <v>128</v>
      </c>
      <c r="E444" s="203">
        <v>220</v>
      </c>
      <c r="F444" s="203">
        <v>234</v>
      </c>
      <c r="G444" s="203">
        <v>173</v>
      </c>
      <c r="H444" s="203">
        <v>140</v>
      </c>
      <c r="I444" s="203">
        <v>160</v>
      </c>
      <c r="J444" s="203">
        <v>319</v>
      </c>
      <c r="K444" s="203">
        <v>195</v>
      </c>
      <c r="L444" s="203">
        <v>268</v>
      </c>
      <c r="M444" s="203">
        <v>232</v>
      </c>
      <c r="N444" s="203">
        <v>192</v>
      </c>
      <c r="O444" s="204">
        <v>214</v>
      </c>
    </row>
    <row r="445" spans="1:16" ht="20.25" customHeight="1" x14ac:dyDescent="0.15">
      <c r="A445" s="213"/>
      <c r="B445" s="34" t="s">
        <v>126</v>
      </c>
      <c r="C445" s="59">
        <f>SUM(D445:O445)</f>
        <v>2646</v>
      </c>
      <c r="D445" s="83">
        <v>97</v>
      </c>
      <c r="E445" s="83">
        <v>147</v>
      </c>
      <c r="F445" s="83">
        <v>248</v>
      </c>
      <c r="G445" s="83">
        <v>166</v>
      </c>
      <c r="H445" s="83">
        <v>105</v>
      </c>
      <c r="I445" s="83">
        <v>182</v>
      </c>
      <c r="J445" s="83">
        <v>566</v>
      </c>
      <c r="K445" s="83">
        <v>318</v>
      </c>
      <c r="L445" s="83">
        <v>218</v>
      </c>
      <c r="M445" s="83">
        <v>201</v>
      </c>
      <c r="N445" s="83">
        <v>138</v>
      </c>
      <c r="O445" s="84">
        <v>260</v>
      </c>
    </row>
    <row r="446" spans="1:16" s="228" customFormat="1" ht="20.25" customHeight="1" x14ac:dyDescent="0.15">
      <c r="A446" s="240"/>
      <c r="B446" s="34" t="s">
        <v>132</v>
      </c>
      <c r="C446" s="59">
        <f>SUM(D446:O446)</f>
        <v>2725</v>
      </c>
      <c r="D446" s="83">
        <v>152</v>
      </c>
      <c r="E446" s="83">
        <v>173</v>
      </c>
      <c r="F446" s="83">
        <v>199</v>
      </c>
      <c r="G446" s="83">
        <v>236</v>
      </c>
      <c r="H446" s="83">
        <v>221</v>
      </c>
      <c r="I446" s="83">
        <v>183</v>
      </c>
      <c r="J446" s="83">
        <v>529</v>
      </c>
      <c r="K446" s="83">
        <v>291</v>
      </c>
      <c r="L446" s="83">
        <v>207</v>
      </c>
      <c r="M446" s="83">
        <v>182</v>
      </c>
      <c r="N446" s="83">
        <v>120</v>
      </c>
      <c r="O446" s="84">
        <v>232</v>
      </c>
      <c r="P446" s="232"/>
    </row>
    <row r="447" spans="1:16" s="228" customFormat="1" ht="20.25" customHeight="1" x14ac:dyDescent="0.15">
      <c r="A447" s="250"/>
      <c r="B447" s="34" t="s">
        <v>150</v>
      </c>
      <c r="C447" s="59">
        <f>SUM(D447:O447)</f>
        <v>2201</v>
      </c>
      <c r="D447" s="83">
        <v>133</v>
      </c>
      <c r="E447" s="83">
        <v>148</v>
      </c>
      <c r="F447" s="83">
        <v>156</v>
      </c>
      <c r="G447" s="83">
        <v>131</v>
      </c>
      <c r="H447" s="83">
        <v>164</v>
      </c>
      <c r="I447" s="83">
        <v>157</v>
      </c>
      <c r="J447" s="83">
        <v>446</v>
      </c>
      <c r="K447" s="83">
        <v>245</v>
      </c>
      <c r="L447" s="83">
        <v>172</v>
      </c>
      <c r="M447" s="83">
        <v>151</v>
      </c>
      <c r="N447" s="83">
        <v>97</v>
      </c>
      <c r="O447" s="84">
        <v>201</v>
      </c>
      <c r="P447" s="232"/>
    </row>
    <row r="448" spans="1:16" s="228" customFormat="1" ht="20.25" customHeight="1" x14ac:dyDescent="0.15">
      <c r="A448" s="329"/>
      <c r="B448" s="34" t="s">
        <v>166</v>
      </c>
      <c r="C448" s="59">
        <f>SUM(D448:O448)</f>
        <v>170</v>
      </c>
      <c r="D448" s="83">
        <v>118</v>
      </c>
      <c r="E448" s="83">
        <v>0</v>
      </c>
      <c r="F448" s="83">
        <v>0</v>
      </c>
      <c r="G448" s="83">
        <v>0</v>
      </c>
      <c r="H448" s="83">
        <v>0</v>
      </c>
      <c r="I448" s="83">
        <v>0</v>
      </c>
      <c r="J448" s="83">
        <v>0</v>
      </c>
      <c r="K448" s="83">
        <v>0</v>
      </c>
      <c r="L448" s="83">
        <v>14</v>
      </c>
      <c r="M448" s="83">
        <v>17</v>
      </c>
      <c r="N448" s="83">
        <v>8</v>
      </c>
      <c r="O448" s="337">
        <v>13</v>
      </c>
      <c r="P448" s="232"/>
    </row>
    <row r="449" spans="1:16" ht="20.25" customHeight="1" thickBot="1" x14ac:dyDescent="0.2">
      <c r="A449" s="214"/>
      <c r="B449" s="206" t="s">
        <v>128</v>
      </c>
      <c r="C449" s="156">
        <f>C448/C447</f>
        <v>7.7237619263970922E-2</v>
      </c>
      <c r="D449" s="156">
        <f t="shared" ref="D449:O449" si="63">D448/D447</f>
        <v>0.88721804511278191</v>
      </c>
      <c r="E449" s="156">
        <f t="shared" si="63"/>
        <v>0</v>
      </c>
      <c r="F449" s="156">
        <f t="shared" si="63"/>
        <v>0</v>
      </c>
      <c r="G449" s="156">
        <f t="shared" si="63"/>
        <v>0</v>
      </c>
      <c r="H449" s="156">
        <f t="shared" si="63"/>
        <v>0</v>
      </c>
      <c r="I449" s="156">
        <f t="shared" si="63"/>
        <v>0</v>
      </c>
      <c r="J449" s="156">
        <f t="shared" si="63"/>
        <v>0</v>
      </c>
      <c r="K449" s="156">
        <f t="shared" si="63"/>
        <v>0</v>
      </c>
      <c r="L449" s="156">
        <f t="shared" si="63"/>
        <v>8.1395348837209308E-2</v>
      </c>
      <c r="M449" s="156">
        <f t="shared" si="63"/>
        <v>0.11258278145695365</v>
      </c>
      <c r="N449" s="156">
        <f t="shared" si="63"/>
        <v>8.247422680412371E-2</v>
      </c>
      <c r="O449" s="156">
        <f t="shared" si="63"/>
        <v>6.4676616915422883E-2</v>
      </c>
      <c r="P449" s="298"/>
    </row>
    <row r="450" spans="1:16" ht="20.25" customHeight="1" x14ac:dyDescent="0.15">
      <c r="A450" s="213" t="s">
        <v>116</v>
      </c>
      <c r="B450" s="31" t="s">
        <v>102</v>
      </c>
      <c r="C450" s="53">
        <f>SUM(D450:O450)</f>
        <v>8005</v>
      </c>
      <c r="D450" s="185">
        <v>455</v>
      </c>
      <c r="E450" s="185">
        <v>628</v>
      </c>
      <c r="F450" s="185">
        <v>893</v>
      </c>
      <c r="G450" s="185">
        <v>680</v>
      </c>
      <c r="H450" s="185">
        <v>1061</v>
      </c>
      <c r="I450" s="185">
        <v>755</v>
      </c>
      <c r="J450" s="185">
        <v>622</v>
      </c>
      <c r="K450" s="185">
        <v>762</v>
      </c>
      <c r="L450" s="185">
        <v>605</v>
      </c>
      <c r="M450" s="185">
        <v>550</v>
      </c>
      <c r="N450" s="185">
        <v>438</v>
      </c>
      <c r="O450" s="186">
        <v>556</v>
      </c>
    </row>
    <row r="451" spans="1:16" ht="20.25" customHeight="1" x14ac:dyDescent="0.15">
      <c r="A451" s="213"/>
      <c r="B451" s="31" t="s">
        <v>126</v>
      </c>
      <c r="C451" s="53">
        <f>SUM(D451:O451)</f>
        <v>7296</v>
      </c>
      <c r="D451" s="185">
        <v>407</v>
      </c>
      <c r="E451" s="185">
        <v>457</v>
      </c>
      <c r="F451" s="185">
        <v>709</v>
      </c>
      <c r="G451" s="185">
        <v>613</v>
      </c>
      <c r="H451" s="185">
        <v>770</v>
      </c>
      <c r="I451" s="185">
        <v>732</v>
      </c>
      <c r="J451" s="185">
        <v>798</v>
      </c>
      <c r="K451" s="185">
        <v>719</v>
      </c>
      <c r="L451" s="185">
        <v>641</v>
      </c>
      <c r="M451" s="185">
        <v>526</v>
      </c>
      <c r="N451" s="185">
        <v>459</v>
      </c>
      <c r="O451" s="186">
        <v>465</v>
      </c>
    </row>
    <row r="452" spans="1:16" s="228" customFormat="1" ht="20.25" customHeight="1" x14ac:dyDescent="0.15">
      <c r="A452" s="240"/>
      <c r="B452" s="31" t="s">
        <v>132</v>
      </c>
      <c r="C452" s="53">
        <f>SUM(D452:O452)</f>
        <v>1574</v>
      </c>
      <c r="D452" s="178">
        <v>460</v>
      </c>
      <c r="E452" s="178">
        <v>342</v>
      </c>
      <c r="F452" s="178">
        <v>772</v>
      </c>
      <c r="G452" s="178">
        <v>0</v>
      </c>
      <c r="H452" s="178">
        <v>0</v>
      </c>
      <c r="I452" s="178">
        <v>0</v>
      </c>
      <c r="J452" s="178">
        <v>0</v>
      </c>
      <c r="K452" s="178">
        <v>0</v>
      </c>
      <c r="L452" s="178">
        <v>0</v>
      </c>
      <c r="M452" s="178">
        <v>0</v>
      </c>
      <c r="N452" s="178">
        <v>0</v>
      </c>
      <c r="O452" s="179">
        <v>0</v>
      </c>
      <c r="P452" s="232"/>
    </row>
    <row r="453" spans="1:16" ht="20.25" customHeight="1" thickBot="1" x14ac:dyDescent="0.2">
      <c r="A453" s="213"/>
      <c r="B453" s="206" t="s">
        <v>128</v>
      </c>
      <c r="C453" s="156">
        <f>C452/C451</f>
        <v>0.21573464912280702</v>
      </c>
      <c r="D453" s="156">
        <f t="shared" ref="D453:O453" si="64">D452/D451</f>
        <v>1.1302211302211302</v>
      </c>
      <c r="E453" s="156">
        <f t="shared" si="64"/>
        <v>0.74835886214442016</v>
      </c>
      <c r="F453" s="156">
        <f t="shared" si="64"/>
        <v>1.0888575458392102</v>
      </c>
      <c r="G453" s="156">
        <f t="shared" si="64"/>
        <v>0</v>
      </c>
      <c r="H453" s="156">
        <f t="shared" si="64"/>
        <v>0</v>
      </c>
      <c r="I453" s="156">
        <f t="shared" si="64"/>
        <v>0</v>
      </c>
      <c r="J453" s="156">
        <f t="shared" si="64"/>
        <v>0</v>
      </c>
      <c r="K453" s="156">
        <f t="shared" si="64"/>
        <v>0</v>
      </c>
      <c r="L453" s="156">
        <f t="shared" si="64"/>
        <v>0</v>
      </c>
      <c r="M453" s="156">
        <f t="shared" si="64"/>
        <v>0</v>
      </c>
      <c r="N453" s="156">
        <f t="shared" si="64"/>
        <v>0</v>
      </c>
      <c r="O453" s="157">
        <f t="shared" si="64"/>
        <v>0</v>
      </c>
    </row>
    <row r="454" spans="1:16" ht="20.25" customHeight="1" x14ac:dyDescent="0.15">
      <c r="A454" s="384" t="s">
        <v>44</v>
      </c>
      <c r="B454" s="33" t="s">
        <v>17</v>
      </c>
      <c r="C454" s="60">
        <f t="shared" ref="C454:C469" si="65">SUM(D454:O454)</f>
        <v>5059</v>
      </c>
      <c r="D454" s="61">
        <v>0</v>
      </c>
      <c r="E454" s="61">
        <v>0</v>
      </c>
      <c r="F454" s="61">
        <v>0</v>
      </c>
      <c r="G454" s="61">
        <v>0</v>
      </c>
      <c r="H454" s="61">
        <v>0</v>
      </c>
      <c r="I454" s="61">
        <v>0</v>
      </c>
      <c r="J454" s="61">
        <v>1254</v>
      </c>
      <c r="K454" s="61">
        <v>3805</v>
      </c>
      <c r="L454" s="61">
        <v>0</v>
      </c>
      <c r="M454" s="61">
        <v>0</v>
      </c>
      <c r="N454" s="61">
        <v>0</v>
      </c>
      <c r="O454" s="62">
        <v>0</v>
      </c>
    </row>
    <row r="455" spans="1:16" ht="20.25" customHeight="1" x14ac:dyDescent="0.15">
      <c r="A455" s="385"/>
      <c r="B455" s="7" t="s">
        <v>18</v>
      </c>
      <c r="C455" s="56">
        <f t="shared" si="65"/>
        <v>3522</v>
      </c>
      <c r="D455" s="57">
        <v>0</v>
      </c>
      <c r="E455" s="57">
        <v>0</v>
      </c>
      <c r="F455" s="57">
        <v>0</v>
      </c>
      <c r="G455" s="57">
        <v>0</v>
      </c>
      <c r="H455" s="57">
        <v>0</v>
      </c>
      <c r="I455" s="57">
        <v>0</v>
      </c>
      <c r="J455" s="57">
        <v>629</v>
      </c>
      <c r="K455" s="57">
        <v>2893</v>
      </c>
      <c r="L455" s="57">
        <v>0</v>
      </c>
      <c r="M455" s="57">
        <v>0</v>
      </c>
      <c r="N455" s="57">
        <v>0</v>
      </c>
      <c r="O455" s="58">
        <v>0</v>
      </c>
    </row>
    <row r="456" spans="1:16" ht="20.25" customHeight="1" x14ac:dyDescent="0.15">
      <c r="A456" s="385"/>
      <c r="B456" s="8" t="s">
        <v>19</v>
      </c>
      <c r="C456" s="56">
        <f t="shared" si="65"/>
        <v>11673</v>
      </c>
      <c r="D456" s="57">
        <v>0</v>
      </c>
      <c r="E456" s="57">
        <v>0</v>
      </c>
      <c r="F456" s="57">
        <v>0</v>
      </c>
      <c r="G456" s="57">
        <v>0</v>
      </c>
      <c r="H456" s="57">
        <v>0</v>
      </c>
      <c r="I456" s="57">
        <v>0</v>
      </c>
      <c r="J456" s="57">
        <v>1593</v>
      </c>
      <c r="K456" s="57">
        <v>10080</v>
      </c>
      <c r="L456" s="57">
        <v>0</v>
      </c>
      <c r="M456" s="57">
        <v>0</v>
      </c>
      <c r="N456" s="57">
        <v>0</v>
      </c>
      <c r="O456" s="58">
        <v>0</v>
      </c>
    </row>
    <row r="457" spans="1:16" ht="20.25" customHeight="1" x14ac:dyDescent="0.15">
      <c r="A457" s="385"/>
      <c r="B457" s="8" t="s">
        <v>67</v>
      </c>
      <c r="C457" s="56">
        <f t="shared" si="65"/>
        <v>6530</v>
      </c>
      <c r="D457" s="57">
        <v>0</v>
      </c>
      <c r="E457" s="57">
        <v>0</v>
      </c>
      <c r="F457" s="57">
        <v>0</v>
      </c>
      <c r="G457" s="57">
        <v>0</v>
      </c>
      <c r="H457" s="57">
        <v>0</v>
      </c>
      <c r="I457" s="57">
        <v>0</v>
      </c>
      <c r="J457" s="57">
        <v>952</v>
      </c>
      <c r="K457" s="57">
        <v>5578</v>
      </c>
      <c r="L457" s="57">
        <v>0</v>
      </c>
      <c r="M457" s="57">
        <v>0</v>
      </c>
      <c r="N457" s="57">
        <v>0</v>
      </c>
      <c r="O457" s="58">
        <v>0</v>
      </c>
    </row>
    <row r="458" spans="1:16" ht="20.25" customHeight="1" x14ac:dyDescent="0.15">
      <c r="A458" s="385"/>
      <c r="B458" s="7" t="s">
        <v>71</v>
      </c>
      <c r="C458" s="56">
        <f t="shared" si="65"/>
        <v>2670</v>
      </c>
      <c r="D458" s="57">
        <v>0</v>
      </c>
      <c r="E458" s="57">
        <v>0</v>
      </c>
      <c r="F458" s="57">
        <v>0</v>
      </c>
      <c r="G458" s="57">
        <v>0</v>
      </c>
      <c r="H458" s="57">
        <v>0</v>
      </c>
      <c r="I458" s="57">
        <v>0</v>
      </c>
      <c r="J458" s="57">
        <v>849</v>
      </c>
      <c r="K458" s="57">
        <v>1821</v>
      </c>
      <c r="L458" s="57">
        <v>0</v>
      </c>
      <c r="M458" s="57">
        <v>0</v>
      </c>
      <c r="N458" s="57">
        <v>0</v>
      </c>
      <c r="O458" s="58">
        <v>0</v>
      </c>
    </row>
    <row r="459" spans="1:16" ht="20.25" customHeight="1" thickBot="1" x14ac:dyDescent="0.2">
      <c r="A459" s="387"/>
      <c r="B459" s="147" t="s">
        <v>78</v>
      </c>
      <c r="C459" s="65">
        <f t="shared" si="65"/>
        <v>4937</v>
      </c>
      <c r="D459" s="67">
        <v>0</v>
      </c>
      <c r="E459" s="67">
        <v>0</v>
      </c>
      <c r="F459" s="67">
        <v>0</v>
      </c>
      <c r="G459" s="67">
        <v>0</v>
      </c>
      <c r="H459" s="67">
        <v>0</v>
      </c>
      <c r="I459" s="67">
        <v>0</v>
      </c>
      <c r="J459" s="145">
        <v>1892</v>
      </c>
      <c r="K459" s="145">
        <v>3045</v>
      </c>
      <c r="L459" s="67">
        <v>0</v>
      </c>
      <c r="M459" s="67">
        <v>0</v>
      </c>
      <c r="N459" s="67">
        <v>0</v>
      </c>
      <c r="O459" s="73">
        <v>0</v>
      </c>
    </row>
    <row r="460" spans="1:16" ht="20.25" customHeight="1" x14ac:dyDescent="0.15">
      <c r="A460" s="385" t="s">
        <v>63</v>
      </c>
      <c r="B460" s="31" t="s">
        <v>17</v>
      </c>
      <c r="C460" s="53">
        <f t="shared" si="65"/>
        <v>12500</v>
      </c>
      <c r="D460" s="54">
        <v>0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12500</v>
      </c>
      <c r="N460" s="54">
        <v>0</v>
      </c>
      <c r="O460" s="55">
        <v>0</v>
      </c>
    </row>
    <row r="461" spans="1:16" ht="20.25" customHeight="1" x14ac:dyDescent="0.15">
      <c r="A461" s="385"/>
      <c r="B461" s="7" t="s">
        <v>18</v>
      </c>
      <c r="C461" s="56">
        <f t="shared" si="65"/>
        <v>0</v>
      </c>
      <c r="D461" s="57">
        <v>0</v>
      </c>
      <c r="E461" s="57">
        <v>0</v>
      </c>
      <c r="F461" s="57">
        <v>0</v>
      </c>
      <c r="G461" s="57">
        <v>0</v>
      </c>
      <c r="H461" s="57">
        <v>0</v>
      </c>
      <c r="I461" s="57">
        <v>0</v>
      </c>
      <c r="J461" s="57">
        <v>0</v>
      </c>
      <c r="K461" s="57">
        <v>0</v>
      </c>
      <c r="L461" s="57">
        <v>0</v>
      </c>
      <c r="M461" s="57">
        <v>0</v>
      </c>
      <c r="N461" s="57">
        <v>0</v>
      </c>
      <c r="O461" s="58">
        <v>0</v>
      </c>
    </row>
    <row r="462" spans="1:16" ht="20.25" customHeight="1" x14ac:dyDescent="0.15">
      <c r="A462" s="385"/>
      <c r="B462" s="8" t="s">
        <v>19</v>
      </c>
      <c r="C462" s="56">
        <f t="shared" si="65"/>
        <v>10000</v>
      </c>
      <c r="D462" s="57">
        <v>0</v>
      </c>
      <c r="E462" s="57">
        <v>0</v>
      </c>
      <c r="F462" s="57">
        <v>0</v>
      </c>
      <c r="G462" s="57">
        <v>0</v>
      </c>
      <c r="H462" s="57">
        <v>0</v>
      </c>
      <c r="I462" s="57">
        <v>0</v>
      </c>
      <c r="J462" s="57">
        <v>0</v>
      </c>
      <c r="K462" s="57">
        <v>0</v>
      </c>
      <c r="L462" s="57">
        <v>0</v>
      </c>
      <c r="M462" s="57">
        <v>10000</v>
      </c>
      <c r="N462" s="57">
        <v>0</v>
      </c>
      <c r="O462" s="58">
        <v>0</v>
      </c>
    </row>
    <row r="463" spans="1:16" ht="20.25" customHeight="1" x14ac:dyDescent="0.15">
      <c r="A463" s="385"/>
      <c r="B463" s="8" t="s">
        <v>67</v>
      </c>
      <c r="C463" s="56">
        <f t="shared" si="65"/>
        <v>15000</v>
      </c>
      <c r="D463" s="57">
        <v>0</v>
      </c>
      <c r="E463" s="57">
        <v>0</v>
      </c>
      <c r="F463" s="57">
        <v>0</v>
      </c>
      <c r="G463" s="57">
        <v>0</v>
      </c>
      <c r="H463" s="57">
        <v>0</v>
      </c>
      <c r="I463" s="57">
        <v>0</v>
      </c>
      <c r="J463" s="57">
        <v>0</v>
      </c>
      <c r="K463" s="57">
        <v>0</v>
      </c>
      <c r="L463" s="57">
        <v>0</v>
      </c>
      <c r="M463" s="57">
        <v>15000</v>
      </c>
      <c r="N463" s="57">
        <v>0</v>
      </c>
      <c r="O463" s="58">
        <v>0</v>
      </c>
    </row>
    <row r="464" spans="1:16" ht="20.25" customHeight="1" x14ac:dyDescent="0.15">
      <c r="A464" s="385"/>
      <c r="B464" s="7" t="s">
        <v>74</v>
      </c>
      <c r="C464" s="56">
        <f t="shared" si="65"/>
        <v>10000</v>
      </c>
      <c r="D464" s="57">
        <v>0</v>
      </c>
      <c r="E464" s="57">
        <v>0</v>
      </c>
      <c r="F464" s="57">
        <v>0</v>
      </c>
      <c r="G464" s="57">
        <v>0</v>
      </c>
      <c r="H464" s="57">
        <v>0</v>
      </c>
      <c r="I464" s="57">
        <v>0</v>
      </c>
      <c r="J464" s="57">
        <v>0</v>
      </c>
      <c r="K464" s="57">
        <v>0</v>
      </c>
      <c r="L464" s="57">
        <v>0</v>
      </c>
      <c r="M464" s="76">
        <v>10000</v>
      </c>
      <c r="N464" s="57">
        <v>0</v>
      </c>
      <c r="O464" s="58">
        <v>0</v>
      </c>
    </row>
    <row r="465" spans="1:17" ht="20.25" customHeight="1" x14ac:dyDescent="0.15">
      <c r="A465" s="385"/>
      <c r="B465" s="7" t="s">
        <v>77</v>
      </c>
      <c r="C465" s="56">
        <f t="shared" si="65"/>
        <v>12000</v>
      </c>
      <c r="D465" s="57">
        <v>0</v>
      </c>
      <c r="E465" s="57">
        <v>0</v>
      </c>
      <c r="F465" s="57">
        <v>0</v>
      </c>
      <c r="G465" s="57">
        <v>0</v>
      </c>
      <c r="H465" s="57">
        <v>0</v>
      </c>
      <c r="I465" s="57">
        <v>0</v>
      </c>
      <c r="J465" s="57">
        <v>0</v>
      </c>
      <c r="K465" s="57">
        <v>0</v>
      </c>
      <c r="L465" s="57">
        <v>0</v>
      </c>
      <c r="M465" s="76">
        <v>12000</v>
      </c>
      <c r="N465" s="57">
        <v>0</v>
      </c>
      <c r="O465" s="58">
        <v>0</v>
      </c>
    </row>
    <row r="466" spans="1:17" ht="20.25" customHeight="1" x14ac:dyDescent="0.15">
      <c r="A466" s="385"/>
      <c r="B466" s="34" t="s">
        <v>88</v>
      </c>
      <c r="C466" s="56">
        <f t="shared" si="65"/>
        <v>1400</v>
      </c>
      <c r="D466" s="74">
        <v>0</v>
      </c>
      <c r="E466" s="74">
        <v>0</v>
      </c>
      <c r="F466" s="74">
        <v>0</v>
      </c>
      <c r="G466" s="74">
        <v>0</v>
      </c>
      <c r="H466" s="74">
        <v>0</v>
      </c>
      <c r="I466" s="74">
        <v>0</v>
      </c>
      <c r="J466" s="74">
        <v>0</v>
      </c>
      <c r="K466" s="74">
        <v>0</v>
      </c>
      <c r="L466" s="74">
        <v>0</v>
      </c>
      <c r="M466" s="95">
        <v>1400</v>
      </c>
      <c r="N466" s="74">
        <v>0</v>
      </c>
      <c r="O466" s="75">
        <v>0</v>
      </c>
      <c r="P466" s="122"/>
      <c r="Q466" s="120"/>
    </row>
    <row r="467" spans="1:17" ht="20.25" customHeight="1" x14ac:dyDescent="0.15">
      <c r="A467" s="385"/>
      <c r="B467" s="34" t="s">
        <v>90</v>
      </c>
      <c r="C467" s="56">
        <f t="shared" si="65"/>
        <v>1300</v>
      </c>
      <c r="D467" s="74">
        <v>0</v>
      </c>
      <c r="E467" s="74">
        <v>0</v>
      </c>
      <c r="F467" s="74">
        <v>0</v>
      </c>
      <c r="G467" s="74">
        <v>0</v>
      </c>
      <c r="H467" s="74">
        <v>0</v>
      </c>
      <c r="I467" s="74">
        <v>0</v>
      </c>
      <c r="J467" s="74">
        <v>0</v>
      </c>
      <c r="K467" s="74">
        <v>0</v>
      </c>
      <c r="L467" s="74">
        <v>0</v>
      </c>
      <c r="M467" s="95">
        <v>0</v>
      </c>
      <c r="N467" s="74">
        <v>1300</v>
      </c>
      <c r="O467" s="75">
        <v>0</v>
      </c>
    </row>
    <row r="468" spans="1:17" ht="20.25" customHeight="1" x14ac:dyDescent="0.15">
      <c r="A468" s="385"/>
      <c r="B468" s="34" t="s">
        <v>99</v>
      </c>
      <c r="C468" s="59">
        <f t="shared" si="65"/>
        <v>1500</v>
      </c>
      <c r="D468" s="74">
        <v>0</v>
      </c>
      <c r="E468" s="74">
        <v>0</v>
      </c>
      <c r="F468" s="74">
        <v>0</v>
      </c>
      <c r="G468" s="74">
        <v>0</v>
      </c>
      <c r="H468" s="74">
        <v>0</v>
      </c>
      <c r="I468" s="74">
        <v>0</v>
      </c>
      <c r="J468" s="74">
        <v>0</v>
      </c>
      <c r="K468" s="74">
        <v>0</v>
      </c>
      <c r="L468" s="74">
        <v>0</v>
      </c>
      <c r="M468" s="95">
        <v>1500</v>
      </c>
      <c r="N468" s="74">
        <v>0</v>
      </c>
      <c r="O468" s="75">
        <v>0</v>
      </c>
    </row>
    <row r="469" spans="1:17" ht="20.25" customHeight="1" x14ac:dyDescent="0.15">
      <c r="A469" s="385"/>
      <c r="B469" s="34" t="s">
        <v>102</v>
      </c>
      <c r="C469" s="59">
        <f t="shared" si="65"/>
        <v>1300</v>
      </c>
      <c r="D469" s="74">
        <v>0</v>
      </c>
      <c r="E469" s="74">
        <v>0</v>
      </c>
      <c r="F469" s="74">
        <v>0</v>
      </c>
      <c r="G469" s="74">
        <v>0</v>
      </c>
      <c r="H469" s="74">
        <v>0</v>
      </c>
      <c r="I469" s="74">
        <v>0</v>
      </c>
      <c r="J469" s="74">
        <v>0</v>
      </c>
      <c r="K469" s="74">
        <v>0</v>
      </c>
      <c r="L469" s="74">
        <v>0</v>
      </c>
      <c r="M469" s="95">
        <v>1300</v>
      </c>
      <c r="N469" s="74">
        <v>0</v>
      </c>
      <c r="O469" s="75">
        <v>0</v>
      </c>
    </row>
    <row r="470" spans="1:17" ht="20.25" customHeight="1" thickBot="1" x14ac:dyDescent="0.2">
      <c r="A470" s="385"/>
      <c r="B470" s="136" t="s">
        <v>20</v>
      </c>
      <c r="C470" s="156">
        <f>C469/C468</f>
        <v>0.8666666666666667</v>
      </c>
      <c r="D470" s="158" t="s">
        <v>105</v>
      </c>
      <c r="E470" s="158" t="s">
        <v>105</v>
      </c>
      <c r="F470" s="158" t="s">
        <v>105</v>
      </c>
      <c r="G470" s="158" t="s">
        <v>105</v>
      </c>
      <c r="H470" s="158" t="s">
        <v>105</v>
      </c>
      <c r="I470" s="158" t="s">
        <v>105</v>
      </c>
      <c r="J470" s="158" t="s">
        <v>105</v>
      </c>
      <c r="K470" s="158" t="s">
        <v>105</v>
      </c>
      <c r="L470" s="158" t="s">
        <v>105</v>
      </c>
      <c r="M470" s="156">
        <f>M469/M468</f>
        <v>0.8666666666666667</v>
      </c>
      <c r="N470" s="158" t="s">
        <v>105</v>
      </c>
      <c r="O470" s="159" t="s">
        <v>105</v>
      </c>
    </row>
    <row r="471" spans="1:17" ht="20.25" customHeight="1" x14ac:dyDescent="0.15">
      <c r="A471" s="384" t="s">
        <v>45</v>
      </c>
      <c r="B471" s="33" t="s">
        <v>17</v>
      </c>
      <c r="C471" s="60">
        <f t="shared" ref="C471:C483" si="66">SUM(D471:O471)</f>
        <v>10000</v>
      </c>
      <c r="D471" s="61">
        <v>0</v>
      </c>
      <c r="E471" s="61">
        <v>0</v>
      </c>
      <c r="F471" s="61">
        <v>0</v>
      </c>
      <c r="G471" s="61">
        <v>0</v>
      </c>
      <c r="H471" s="61">
        <v>0</v>
      </c>
      <c r="I471" s="61">
        <v>0</v>
      </c>
      <c r="J471" s="61">
        <v>10000</v>
      </c>
      <c r="K471" s="61">
        <v>0</v>
      </c>
      <c r="L471" s="61">
        <v>0</v>
      </c>
      <c r="M471" s="61">
        <v>0</v>
      </c>
      <c r="N471" s="61">
        <v>0</v>
      </c>
      <c r="O471" s="62">
        <v>0</v>
      </c>
    </row>
    <row r="472" spans="1:17" ht="20.25" customHeight="1" x14ac:dyDescent="0.15">
      <c r="A472" s="385"/>
      <c r="B472" s="7" t="s">
        <v>18</v>
      </c>
      <c r="C472" s="56">
        <f t="shared" si="66"/>
        <v>6000</v>
      </c>
      <c r="D472" s="57">
        <v>0</v>
      </c>
      <c r="E472" s="57">
        <v>0</v>
      </c>
      <c r="F472" s="57">
        <v>0</v>
      </c>
      <c r="G472" s="57">
        <v>0</v>
      </c>
      <c r="H472" s="57">
        <v>0</v>
      </c>
      <c r="I472" s="57">
        <v>0</v>
      </c>
      <c r="J472" s="57">
        <v>6000</v>
      </c>
      <c r="K472" s="57">
        <v>0</v>
      </c>
      <c r="L472" s="57">
        <v>0</v>
      </c>
      <c r="M472" s="57">
        <v>0</v>
      </c>
      <c r="N472" s="57">
        <v>0</v>
      </c>
      <c r="O472" s="58">
        <v>0</v>
      </c>
    </row>
    <row r="473" spans="1:17" ht="20.25" customHeight="1" x14ac:dyDescent="0.15">
      <c r="A473" s="385"/>
      <c r="B473" s="8" t="s">
        <v>19</v>
      </c>
      <c r="C473" s="56">
        <f t="shared" si="66"/>
        <v>5000</v>
      </c>
      <c r="D473" s="57">
        <v>0</v>
      </c>
      <c r="E473" s="57">
        <v>0</v>
      </c>
      <c r="F473" s="57">
        <v>0</v>
      </c>
      <c r="G473" s="57">
        <v>0</v>
      </c>
      <c r="H473" s="57">
        <v>0</v>
      </c>
      <c r="I473" s="57">
        <v>0</v>
      </c>
      <c r="J473" s="57">
        <v>5000</v>
      </c>
      <c r="K473" s="57">
        <v>0</v>
      </c>
      <c r="L473" s="57">
        <v>0</v>
      </c>
      <c r="M473" s="57">
        <v>0</v>
      </c>
      <c r="N473" s="57">
        <v>0</v>
      </c>
      <c r="O473" s="58">
        <v>0</v>
      </c>
    </row>
    <row r="474" spans="1:17" ht="20.25" customHeight="1" x14ac:dyDescent="0.15">
      <c r="A474" s="385"/>
      <c r="B474" s="8" t="s">
        <v>67</v>
      </c>
      <c r="C474" s="56">
        <f t="shared" si="66"/>
        <v>4000</v>
      </c>
      <c r="D474" s="57">
        <v>0</v>
      </c>
      <c r="E474" s="57">
        <v>0</v>
      </c>
      <c r="F474" s="57">
        <v>0</v>
      </c>
      <c r="G474" s="57">
        <v>0</v>
      </c>
      <c r="H474" s="57">
        <v>0</v>
      </c>
      <c r="I474" s="57">
        <v>0</v>
      </c>
      <c r="J474" s="57">
        <v>4000</v>
      </c>
      <c r="K474" s="57">
        <v>0</v>
      </c>
      <c r="L474" s="57">
        <v>0</v>
      </c>
      <c r="M474" s="57">
        <v>0</v>
      </c>
      <c r="N474" s="57">
        <v>0</v>
      </c>
      <c r="O474" s="58">
        <v>0</v>
      </c>
    </row>
    <row r="475" spans="1:17" ht="20.25" customHeight="1" x14ac:dyDescent="0.15">
      <c r="A475" s="385"/>
      <c r="B475" s="7" t="s">
        <v>71</v>
      </c>
      <c r="C475" s="56">
        <f t="shared" si="66"/>
        <v>4800</v>
      </c>
      <c r="D475" s="57">
        <v>0</v>
      </c>
      <c r="E475" s="57">
        <v>0</v>
      </c>
      <c r="F475" s="57">
        <v>0</v>
      </c>
      <c r="G475" s="57">
        <v>0</v>
      </c>
      <c r="H475" s="57">
        <v>0</v>
      </c>
      <c r="I475" s="57">
        <v>0</v>
      </c>
      <c r="J475" s="76">
        <v>4800</v>
      </c>
      <c r="K475" s="57">
        <v>0</v>
      </c>
      <c r="L475" s="57">
        <v>0</v>
      </c>
      <c r="M475" s="57">
        <v>0</v>
      </c>
      <c r="N475" s="57">
        <v>0</v>
      </c>
      <c r="O475" s="58">
        <v>0</v>
      </c>
    </row>
    <row r="476" spans="1:17" ht="20.25" customHeight="1" thickBot="1" x14ac:dyDescent="0.2">
      <c r="A476" s="387"/>
      <c r="B476" s="147" t="s">
        <v>78</v>
      </c>
      <c r="C476" s="65">
        <f t="shared" si="66"/>
        <v>4300</v>
      </c>
      <c r="D476" s="67">
        <v>0</v>
      </c>
      <c r="E476" s="67">
        <v>0</v>
      </c>
      <c r="F476" s="67">
        <v>0</v>
      </c>
      <c r="G476" s="67">
        <v>0</v>
      </c>
      <c r="H476" s="67">
        <v>0</v>
      </c>
      <c r="I476" s="67">
        <v>0</v>
      </c>
      <c r="J476" s="148">
        <v>4300</v>
      </c>
      <c r="K476" s="67">
        <v>0</v>
      </c>
      <c r="L476" s="67">
        <v>0</v>
      </c>
      <c r="M476" s="67">
        <v>0</v>
      </c>
      <c r="N476" s="67">
        <v>0</v>
      </c>
      <c r="O476" s="73">
        <v>0</v>
      </c>
    </row>
    <row r="477" spans="1:17" ht="20.25" customHeight="1" x14ac:dyDescent="0.15">
      <c r="A477" s="384" t="s">
        <v>46</v>
      </c>
      <c r="B477" s="33" t="s">
        <v>17</v>
      </c>
      <c r="C477" s="60">
        <f t="shared" si="66"/>
        <v>5000</v>
      </c>
      <c r="D477" s="151">
        <v>0</v>
      </c>
      <c r="E477" s="151">
        <v>0</v>
      </c>
      <c r="F477" s="151">
        <v>0</v>
      </c>
      <c r="G477" s="151">
        <v>0</v>
      </c>
      <c r="H477" s="151">
        <v>0</v>
      </c>
      <c r="I477" s="151">
        <v>0</v>
      </c>
      <c r="J477" s="151">
        <v>0</v>
      </c>
      <c r="K477" s="151">
        <v>5000</v>
      </c>
      <c r="L477" s="151">
        <v>0</v>
      </c>
      <c r="M477" s="151">
        <v>0</v>
      </c>
      <c r="N477" s="151">
        <v>0</v>
      </c>
      <c r="O477" s="152">
        <v>0</v>
      </c>
    </row>
    <row r="478" spans="1:17" ht="20.25" customHeight="1" x14ac:dyDescent="0.15">
      <c r="A478" s="385"/>
      <c r="B478" s="7" t="s">
        <v>18</v>
      </c>
      <c r="C478" s="56">
        <f t="shared" si="66"/>
        <v>5000</v>
      </c>
      <c r="D478" s="77">
        <v>0</v>
      </c>
      <c r="E478" s="77">
        <v>0</v>
      </c>
      <c r="F478" s="77">
        <v>0</v>
      </c>
      <c r="G478" s="77">
        <v>0</v>
      </c>
      <c r="H478" s="77">
        <v>0</v>
      </c>
      <c r="I478" s="77">
        <v>0</v>
      </c>
      <c r="J478" s="77">
        <v>0</v>
      </c>
      <c r="K478" s="77">
        <v>5000</v>
      </c>
      <c r="L478" s="77">
        <v>0</v>
      </c>
      <c r="M478" s="77">
        <v>0</v>
      </c>
      <c r="N478" s="77">
        <v>0</v>
      </c>
      <c r="O478" s="78">
        <v>0</v>
      </c>
    </row>
    <row r="479" spans="1:17" ht="20.25" customHeight="1" x14ac:dyDescent="0.15">
      <c r="A479" s="385"/>
      <c r="B479" s="8" t="s">
        <v>19</v>
      </c>
      <c r="C479" s="56">
        <f t="shared" si="66"/>
        <v>4000</v>
      </c>
      <c r="D479" s="77">
        <v>0</v>
      </c>
      <c r="E479" s="77">
        <v>0</v>
      </c>
      <c r="F479" s="77">
        <v>0</v>
      </c>
      <c r="G479" s="77">
        <v>0</v>
      </c>
      <c r="H479" s="77">
        <v>0</v>
      </c>
      <c r="I479" s="77">
        <v>0</v>
      </c>
      <c r="J479" s="77">
        <v>0</v>
      </c>
      <c r="K479" s="57">
        <v>4000</v>
      </c>
      <c r="L479" s="77">
        <v>0</v>
      </c>
      <c r="M479" s="77">
        <v>0</v>
      </c>
      <c r="N479" s="77">
        <v>0</v>
      </c>
      <c r="O479" s="78">
        <v>0</v>
      </c>
    </row>
    <row r="480" spans="1:17" ht="20.25" customHeight="1" x14ac:dyDescent="0.15">
      <c r="A480" s="385"/>
      <c r="B480" s="8" t="s">
        <v>67</v>
      </c>
      <c r="C480" s="56">
        <f t="shared" si="66"/>
        <v>2000</v>
      </c>
      <c r="D480" s="77">
        <v>0</v>
      </c>
      <c r="E480" s="77">
        <v>0</v>
      </c>
      <c r="F480" s="77">
        <v>0</v>
      </c>
      <c r="G480" s="77">
        <v>0</v>
      </c>
      <c r="H480" s="77">
        <v>0</v>
      </c>
      <c r="I480" s="77">
        <v>0</v>
      </c>
      <c r="J480" s="77">
        <v>0</v>
      </c>
      <c r="K480" s="57">
        <v>2000</v>
      </c>
      <c r="L480" s="77">
        <v>0</v>
      </c>
      <c r="M480" s="77">
        <v>0</v>
      </c>
      <c r="N480" s="77">
        <v>0</v>
      </c>
      <c r="O480" s="78">
        <v>0</v>
      </c>
    </row>
    <row r="481" spans="1:17" ht="20.25" customHeight="1" x14ac:dyDescent="0.15">
      <c r="A481" s="385"/>
      <c r="B481" s="7" t="s">
        <v>74</v>
      </c>
      <c r="C481" s="56">
        <f t="shared" si="66"/>
        <v>3000</v>
      </c>
      <c r="D481" s="77">
        <v>0</v>
      </c>
      <c r="E481" s="77">
        <v>0</v>
      </c>
      <c r="F481" s="77">
        <v>0</v>
      </c>
      <c r="G481" s="77">
        <v>0</v>
      </c>
      <c r="H481" s="77">
        <v>0</v>
      </c>
      <c r="I481" s="77">
        <v>0</v>
      </c>
      <c r="J481" s="77">
        <v>0</v>
      </c>
      <c r="K481" s="76">
        <v>3000</v>
      </c>
      <c r="L481" s="77">
        <v>0</v>
      </c>
      <c r="M481" s="77">
        <v>0</v>
      </c>
      <c r="N481" s="77">
        <v>0</v>
      </c>
      <c r="O481" s="78">
        <v>0</v>
      </c>
    </row>
    <row r="482" spans="1:17" ht="20.25" customHeight="1" thickBot="1" x14ac:dyDescent="0.2">
      <c r="A482" s="387"/>
      <c r="B482" s="147" t="s">
        <v>77</v>
      </c>
      <c r="C482" s="65">
        <f t="shared" si="66"/>
        <v>4000</v>
      </c>
      <c r="D482" s="153">
        <v>0</v>
      </c>
      <c r="E482" s="153">
        <v>0</v>
      </c>
      <c r="F482" s="153">
        <v>0</v>
      </c>
      <c r="G482" s="153">
        <v>0</v>
      </c>
      <c r="H482" s="153">
        <v>0</v>
      </c>
      <c r="I482" s="153">
        <v>0</v>
      </c>
      <c r="J482" s="153">
        <v>0</v>
      </c>
      <c r="K482" s="148">
        <v>4000</v>
      </c>
      <c r="L482" s="153">
        <v>0</v>
      </c>
      <c r="M482" s="153">
        <v>0</v>
      </c>
      <c r="N482" s="153">
        <v>0</v>
      </c>
      <c r="O482" s="154">
        <v>0</v>
      </c>
    </row>
    <row r="483" spans="1:17" ht="20.25" customHeight="1" x14ac:dyDescent="0.15">
      <c r="A483" s="381" t="s">
        <v>174</v>
      </c>
      <c r="B483" s="103" t="s">
        <v>82</v>
      </c>
      <c r="C483" s="98">
        <f t="shared" si="66"/>
        <v>13120</v>
      </c>
      <c r="D483" s="149">
        <v>600</v>
      </c>
      <c r="E483" s="149">
        <v>560</v>
      </c>
      <c r="F483" s="149">
        <v>620</v>
      </c>
      <c r="G483" s="149">
        <v>1270</v>
      </c>
      <c r="H483" s="149">
        <v>1200</v>
      </c>
      <c r="I483" s="149">
        <v>1870</v>
      </c>
      <c r="J483" s="149">
        <v>1040</v>
      </c>
      <c r="K483" s="149">
        <v>1000</v>
      </c>
      <c r="L483" s="149">
        <v>1070</v>
      </c>
      <c r="M483" s="149">
        <v>1300</v>
      </c>
      <c r="N483" s="149">
        <v>1640</v>
      </c>
      <c r="O483" s="150">
        <v>950</v>
      </c>
    </row>
    <row r="484" spans="1:17" ht="20.25" customHeight="1" x14ac:dyDescent="0.15">
      <c r="A484" s="382"/>
      <c r="B484" s="108" t="s">
        <v>88</v>
      </c>
      <c r="C484" s="109">
        <f>SUBTOTAL(9,D484:O484)</f>
        <v>13830</v>
      </c>
      <c r="D484" s="93">
        <v>600</v>
      </c>
      <c r="E484" s="93">
        <v>560</v>
      </c>
      <c r="F484" s="93">
        <v>620</v>
      </c>
      <c r="G484" s="93">
        <v>1270</v>
      </c>
      <c r="H484" s="93">
        <v>1200</v>
      </c>
      <c r="I484" s="93">
        <v>1050</v>
      </c>
      <c r="J484" s="93">
        <v>2200</v>
      </c>
      <c r="K484" s="93">
        <v>1000</v>
      </c>
      <c r="L484" s="93">
        <v>1170</v>
      </c>
      <c r="M484" s="93">
        <v>1080</v>
      </c>
      <c r="N484" s="93">
        <v>2140</v>
      </c>
      <c r="O484" s="97">
        <v>940</v>
      </c>
      <c r="P484" s="122"/>
      <c r="Q484" s="121"/>
    </row>
    <row r="485" spans="1:17" ht="20.25" customHeight="1" x14ac:dyDescent="0.15">
      <c r="A485" s="382"/>
      <c r="B485" s="108" t="s">
        <v>90</v>
      </c>
      <c r="C485" s="109">
        <f>SUM(D485:O485)</f>
        <v>23673</v>
      </c>
      <c r="D485" s="93">
        <v>1578</v>
      </c>
      <c r="E485" s="93">
        <v>1199</v>
      </c>
      <c r="F485" s="93">
        <v>1379</v>
      </c>
      <c r="G485" s="93">
        <v>1675</v>
      </c>
      <c r="H485" s="93">
        <v>1978</v>
      </c>
      <c r="I485" s="93">
        <v>4583</v>
      </c>
      <c r="J485" s="93">
        <v>1880</v>
      </c>
      <c r="K485" s="93">
        <v>3011</v>
      </c>
      <c r="L485" s="93">
        <v>1660</v>
      </c>
      <c r="M485" s="93">
        <v>1785</v>
      </c>
      <c r="N485" s="93">
        <v>1600</v>
      </c>
      <c r="O485" s="97">
        <v>1345</v>
      </c>
    </row>
    <row r="486" spans="1:17" ht="20.25" customHeight="1" x14ac:dyDescent="0.15">
      <c r="A486" s="382"/>
      <c r="B486" s="99" t="s">
        <v>99</v>
      </c>
      <c r="C486" s="93">
        <f>SUM(D486:O486)</f>
        <v>23400</v>
      </c>
      <c r="D486" s="93">
        <v>1560</v>
      </c>
      <c r="E486" s="93">
        <v>1120</v>
      </c>
      <c r="F486" s="93">
        <v>1240</v>
      </c>
      <c r="G486" s="93">
        <v>1800</v>
      </c>
      <c r="H486" s="93">
        <v>2800</v>
      </c>
      <c r="I486" s="93">
        <v>4740</v>
      </c>
      <c r="J486" s="93">
        <v>2000</v>
      </c>
      <c r="K486" s="93">
        <v>1940</v>
      </c>
      <c r="L486" s="93">
        <v>1800</v>
      </c>
      <c r="M486" s="93">
        <f>3000-1500</f>
        <v>1500</v>
      </c>
      <c r="N486" s="93">
        <v>1500</v>
      </c>
      <c r="O486" s="97">
        <v>1400</v>
      </c>
    </row>
    <row r="487" spans="1:17" ht="20.25" customHeight="1" x14ac:dyDescent="0.15">
      <c r="A487" s="382"/>
      <c r="B487" s="99" t="s">
        <v>102</v>
      </c>
      <c r="C487" s="93">
        <f>SUM(D487:O487)</f>
        <v>33240</v>
      </c>
      <c r="D487" s="93">
        <v>2700</v>
      </c>
      <c r="E487" s="93">
        <v>2240</v>
      </c>
      <c r="F487" s="93">
        <v>2480</v>
      </c>
      <c r="G487" s="93">
        <v>2400</v>
      </c>
      <c r="H487" s="93">
        <v>2480</v>
      </c>
      <c r="I487" s="93">
        <v>3000</v>
      </c>
      <c r="J487" s="93">
        <v>4800</v>
      </c>
      <c r="K487" s="93">
        <v>3100</v>
      </c>
      <c r="L487" s="93">
        <v>3000</v>
      </c>
      <c r="M487" s="93">
        <f>3700-1300</f>
        <v>2400</v>
      </c>
      <c r="N487" s="93">
        <v>2400</v>
      </c>
      <c r="O487" s="97">
        <v>2240</v>
      </c>
    </row>
    <row r="488" spans="1:17" ht="20.25" customHeight="1" x14ac:dyDescent="0.15">
      <c r="A488" s="382"/>
      <c r="B488" s="99" t="s">
        <v>126</v>
      </c>
      <c r="C488" s="93">
        <f>SUM(D488:O488)</f>
        <v>38007</v>
      </c>
      <c r="D488" s="93">
        <v>1900</v>
      </c>
      <c r="E488" s="93">
        <v>1260</v>
      </c>
      <c r="F488" s="93">
        <v>4030</v>
      </c>
      <c r="G488" s="93">
        <v>1800</v>
      </c>
      <c r="H488" s="93">
        <v>3700</v>
      </c>
      <c r="I488" s="93">
        <v>2100</v>
      </c>
      <c r="J488" s="93">
        <v>6270</v>
      </c>
      <c r="K488" s="93">
        <v>4580</v>
      </c>
      <c r="L488" s="93">
        <v>3000</v>
      </c>
      <c r="M488" s="93">
        <v>2700</v>
      </c>
      <c r="N488" s="93">
        <v>3671</v>
      </c>
      <c r="O488" s="97">
        <v>2996</v>
      </c>
    </row>
    <row r="489" spans="1:17" s="228" customFormat="1" ht="20.25" customHeight="1" x14ac:dyDescent="0.15">
      <c r="A489" s="382"/>
      <c r="B489" s="99" t="s">
        <v>132</v>
      </c>
      <c r="C489" s="93">
        <f>SUM(D489:O489)</f>
        <v>48330</v>
      </c>
      <c r="D489" s="93">
        <v>2020</v>
      </c>
      <c r="E489" s="93">
        <v>1932</v>
      </c>
      <c r="F489" s="93">
        <v>2449</v>
      </c>
      <c r="G489" s="93">
        <v>2940</v>
      </c>
      <c r="H489" s="93">
        <v>5020</v>
      </c>
      <c r="I489" s="93">
        <v>8960</v>
      </c>
      <c r="J489" s="93">
        <v>4264</v>
      </c>
      <c r="K489" s="93">
        <v>4580</v>
      </c>
      <c r="L489" s="93">
        <v>4170</v>
      </c>
      <c r="M489" s="93">
        <v>4280</v>
      </c>
      <c r="N489" s="93">
        <v>4495</v>
      </c>
      <c r="O489" s="97">
        <v>3220</v>
      </c>
      <c r="P489" s="232"/>
    </row>
    <row r="490" spans="1:17" s="228" customFormat="1" ht="20.25" customHeight="1" x14ac:dyDescent="0.15">
      <c r="A490" s="382"/>
      <c r="B490" s="99" t="s">
        <v>150</v>
      </c>
      <c r="C490" s="93">
        <f t="shared" ref="C490:C491" si="67">SUM(D490:O490)</f>
        <v>46754</v>
      </c>
      <c r="D490" s="93">
        <v>2860</v>
      </c>
      <c r="E490" s="93">
        <v>2716</v>
      </c>
      <c r="F490" s="93">
        <v>2635</v>
      </c>
      <c r="G490" s="93">
        <v>3570</v>
      </c>
      <c r="H490" s="93">
        <v>5380</v>
      </c>
      <c r="I490" s="93">
        <v>4230</v>
      </c>
      <c r="J490" s="93">
        <v>4321</v>
      </c>
      <c r="K490" s="93">
        <v>4430</v>
      </c>
      <c r="L490" s="93">
        <v>4350</v>
      </c>
      <c r="M490" s="93">
        <v>4930</v>
      </c>
      <c r="N490" s="93">
        <v>3944</v>
      </c>
      <c r="O490" s="97">
        <v>3388</v>
      </c>
      <c r="P490" s="232"/>
    </row>
    <row r="491" spans="1:17" s="228" customFormat="1" ht="20.25" customHeight="1" x14ac:dyDescent="0.15">
      <c r="A491" s="382"/>
      <c r="B491" s="99" t="s">
        <v>166</v>
      </c>
      <c r="C491" s="93">
        <f t="shared" si="67"/>
        <v>51435</v>
      </c>
      <c r="D491" s="93">
        <v>2865</v>
      </c>
      <c r="E491" s="93">
        <v>2719</v>
      </c>
      <c r="F491" s="93">
        <v>2661</v>
      </c>
      <c r="G491" s="93">
        <v>0</v>
      </c>
      <c r="H491" s="93">
        <v>3539</v>
      </c>
      <c r="I491" s="93">
        <v>9120</v>
      </c>
      <c r="J491" s="93">
        <v>7439</v>
      </c>
      <c r="K491" s="93">
        <v>8535</v>
      </c>
      <c r="L491" s="93">
        <v>5706</v>
      </c>
      <c r="M491" s="93">
        <v>3231</v>
      </c>
      <c r="N491" s="93">
        <v>3102</v>
      </c>
      <c r="O491" s="97">
        <v>2518</v>
      </c>
      <c r="P491" s="232"/>
    </row>
    <row r="492" spans="1:17" ht="20.25" customHeight="1" thickBot="1" x14ac:dyDescent="0.2">
      <c r="A492" s="383"/>
      <c r="B492" s="137" t="s">
        <v>20</v>
      </c>
      <c r="C492" s="160">
        <f>C490/C489</f>
        <v>0.96739085454169249</v>
      </c>
      <c r="D492" s="160">
        <f t="shared" ref="D492:O492" si="68">D490/D489</f>
        <v>1.4158415841584158</v>
      </c>
      <c r="E492" s="160">
        <f t="shared" si="68"/>
        <v>1.4057971014492754</v>
      </c>
      <c r="F492" s="160">
        <f t="shared" si="68"/>
        <v>1.0759493670886076</v>
      </c>
      <c r="G492" s="160">
        <f t="shared" si="68"/>
        <v>1.2142857142857142</v>
      </c>
      <c r="H492" s="160">
        <f t="shared" si="68"/>
        <v>1.0717131474103585</v>
      </c>
      <c r="I492" s="160">
        <f t="shared" si="68"/>
        <v>0.4720982142857143</v>
      </c>
      <c r="J492" s="160">
        <f t="shared" si="68"/>
        <v>1.0133677298311445</v>
      </c>
      <c r="K492" s="160">
        <f t="shared" si="68"/>
        <v>0.96724890829694321</v>
      </c>
      <c r="L492" s="160">
        <f t="shared" si="68"/>
        <v>1.0431654676258992</v>
      </c>
      <c r="M492" s="160">
        <f t="shared" si="68"/>
        <v>1.1518691588785046</v>
      </c>
      <c r="N492" s="160">
        <f t="shared" si="68"/>
        <v>0.8774193548387097</v>
      </c>
      <c r="O492" s="160">
        <f t="shared" si="68"/>
        <v>1.0521739130434782</v>
      </c>
      <c r="P492" s="122"/>
    </row>
    <row r="493" spans="1:17" ht="20.25" customHeight="1" thickBot="1" x14ac:dyDescent="0.2">
      <c r="A493" s="248" t="s">
        <v>87</v>
      </c>
      <c r="B493" s="100" t="s">
        <v>82</v>
      </c>
      <c r="C493" s="101">
        <f t="shared" ref="C493:C516" si="69">SUM(D493:O493)</f>
        <v>1000</v>
      </c>
      <c r="D493" s="101">
        <v>0</v>
      </c>
      <c r="E493" s="101">
        <v>0</v>
      </c>
      <c r="F493" s="101">
        <v>0</v>
      </c>
      <c r="G493" s="101">
        <v>0</v>
      </c>
      <c r="H493" s="101">
        <v>0</v>
      </c>
      <c r="I493" s="101">
        <v>0</v>
      </c>
      <c r="J493" s="101">
        <v>0</v>
      </c>
      <c r="K493" s="101">
        <v>0</v>
      </c>
      <c r="L493" s="101">
        <v>0</v>
      </c>
      <c r="M493" s="101">
        <v>0</v>
      </c>
      <c r="N493" s="101">
        <v>1000</v>
      </c>
      <c r="O493" s="102">
        <v>0</v>
      </c>
    </row>
    <row r="494" spans="1:17" s="228" customFormat="1" ht="20.25" customHeight="1" thickBot="1" x14ac:dyDescent="0.2">
      <c r="A494" s="239" t="s">
        <v>145</v>
      </c>
      <c r="B494" s="265" t="s">
        <v>146</v>
      </c>
      <c r="C494" s="101">
        <f t="shared" si="69"/>
        <v>800</v>
      </c>
      <c r="D494" s="266">
        <v>0</v>
      </c>
      <c r="E494" s="266">
        <v>0</v>
      </c>
      <c r="F494" s="266">
        <v>0</v>
      </c>
      <c r="G494" s="266">
        <v>0</v>
      </c>
      <c r="H494" s="266">
        <v>0</v>
      </c>
      <c r="I494" s="266">
        <v>0</v>
      </c>
      <c r="J494" s="266">
        <v>0</v>
      </c>
      <c r="K494" s="266">
        <v>0</v>
      </c>
      <c r="L494" s="266">
        <v>0</v>
      </c>
      <c r="M494" s="266">
        <v>800</v>
      </c>
      <c r="N494" s="266">
        <v>0</v>
      </c>
      <c r="O494" s="267">
        <v>0</v>
      </c>
      <c r="P494" s="232"/>
    </row>
    <row r="495" spans="1:17" ht="20.25" customHeight="1" x14ac:dyDescent="0.15">
      <c r="A495" s="408" t="s">
        <v>47</v>
      </c>
      <c r="B495" s="39" t="s">
        <v>17</v>
      </c>
      <c r="C495" s="60">
        <f t="shared" si="69"/>
        <v>8038</v>
      </c>
      <c r="D495" s="61">
        <v>123</v>
      </c>
      <c r="E495" s="61">
        <v>173</v>
      </c>
      <c r="F495" s="61">
        <v>69</v>
      </c>
      <c r="G495" s="61">
        <v>70</v>
      </c>
      <c r="H495" s="61">
        <v>168</v>
      </c>
      <c r="I495" s="61">
        <v>151</v>
      </c>
      <c r="J495" s="61">
        <v>1820</v>
      </c>
      <c r="K495" s="61">
        <v>4880</v>
      </c>
      <c r="L495" s="61">
        <v>114</v>
      </c>
      <c r="M495" s="61">
        <v>239</v>
      </c>
      <c r="N495" s="61">
        <v>121</v>
      </c>
      <c r="O495" s="62">
        <v>110</v>
      </c>
    </row>
    <row r="496" spans="1:17" ht="20.25" customHeight="1" x14ac:dyDescent="0.15">
      <c r="A496" s="409"/>
      <c r="B496" s="5" t="s">
        <v>18</v>
      </c>
      <c r="C496" s="56">
        <f t="shared" si="69"/>
        <v>1492</v>
      </c>
      <c r="D496" s="57">
        <v>88</v>
      </c>
      <c r="E496" s="57">
        <v>139</v>
      </c>
      <c r="F496" s="57">
        <v>128</v>
      </c>
      <c r="G496" s="57">
        <v>88</v>
      </c>
      <c r="H496" s="57">
        <v>98</v>
      </c>
      <c r="I496" s="57">
        <v>99</v>
      </c>
      <c r="J496" s="57">
        <v>180</v>
      </c>
      <c r="K496" s="57">
        <v>174</v>
      </c>
      <c r="L496" s="57">
        <v>86</v>
      </c>
      <c r="M496" s="57">
        <v>116</v>
      </c>
      <c r="N496" s="57">
        <v>166</v>
      </c>
      <c r="O496" s="58">
        <v>130</v>
      </c>
    </row>
    <row r="497" spans="1:17" ht="20.25" customHeight="1" thickBot="1" x14ac:dyDescent="0.2">
      <c r="A497" s="410"/>
      <c r="B497" s="40" t="s">
        <v>19</v>
      </c>
      <c r="C497" s="65">
        <f t="shared" si="69"/>
        <v>3147</v>
      </c>
      <c r="D497" s="67">
        <v>159</v>
      </c>
      <c r="E497" s="67">
        <v>136</v>
      </c>
      <c r="F497" s="67">
        <v>82</v>
      </c>
      <c r="G497" s="67">
        <v>77</v>
      </c>
      <c r="H497" s="67">
        <v>126</v>
      </c>
      <c r="I497" s="67">
        <v>104</v>
      </c>
      <c r="J497" s="67">
        <v>402</v>
      </c>
      <c r="K497" s="67">
        <v>1193</v>
      </c>
      <c r="L497" s="67">
        <v>503</v>
      </c>
      <c r="M497" s="67">
        <v>128</v>
      </c>
      <c r="N497" s="67">
        <v>119</v>
      </c>
      <c r="O497" s="73">
        <v>118</v>
      </c>
    </row>
    <row r="498" spans="1:17" ht="20.25" customHeight="1" x14ac:dyDescent="0.15">
      <c r="A498" s="391" t="s">
        <v>68</v>
      </c>
      <c r="B498" s="124" t="s">
        <v>67</v>
      </c>
      <c r="C498" s="60">
        <f t="shared" si="69"/>
        <v>2141</v>
      </c>
      <c r="D498" s="61">
        <v>59</v>
      </c>
      <c r="E498" s="61">
        <v>57</v>
      </c>
      <c r="F498" s="61">
        <v>79</v>
      </c>
      <c r="G498" s="61">
        <v>82</v>
      </c>
      <c r="H498" s="61">
        <v>125</v>
      </c>
      <c r="I498" s="61">
        <v>118</v>
      </c>
      <c r="J498" s="61">
        <v>275</v>
      </c>
      <c r="K498" s="61">
        <v>560</v>
      </c>
      <c r="L498" s="61">
        <v>270</v>
      </c>
      <c r="M498" s="61">
        <v>139</v>
      </c>
      <c r="N498" s="61">
        <v>155</v>
      </c>
      <c r="O498" s="62">
        <v>222</v>
      </c>
    </row>
    <row r="499" spans="1:17" ht="20.25" customHeight="1" x14ac:dyDescent="0.15">
      <c r="A499" s="392"/>
      <c r="B499" s="5" t="s">
        <v>71</v>
      </c>
      <c r="C499" s="56">
        <f t="shared" si="69"/>
        <v>4387</v>
      </c>
      <c r="D499" s="57">
        <v>113</v>
      </c>
      <c r="E499" s="57">
        <v>112</v>
      </c>
      <c r="F499" s="57">
        <v>126</v>
      </c>
      <c r="G499" s="57">
        <v>102</v>
      </c>
      <c r="H499" s="57">
        <v>215</v>
      </c>
      <c r="I499" s="57">
        <v>165</v>
      </c>
      <c r="J499" s="57">
        <v>459</v>
      </c>
      <c r="K499" s="57">
        <v>1578</v>
      </c>
      <c r="L499" s="57">
        <v>277</v>
      </c>
      <c r="M499" s="57">
        <v>778</v>
      </c>
      <c r="N499" s="57">
        <v>319</v>
      </c>
      <c r="O499" s="58">
        <v>143</v>
      </c>
    </row>
    <row r="500" spans="1:17" ht="20.25" customHeight="1" thickBot="1" x14ac:dyDescent="0.2">
      <c r="A500" s="392"/>
      <c r="B500" s="5" t="s">
        <v>78</v>
      </c>
      <c r="C500" s="56">
        <f t="shared" si="69"/>
        <v>4182</v>
      </c>
      <c r="D500" s="63">
        <v>447</v>
      </c>
      <c r="E500" s="63">
        <v>466</v>
      </c>
      <c r="F500" s="63">
        <v>709</v>
      </c>
      <c r="G500" s="63">
        <v>631</v>
      </c>
      <c r="H500" s="63">
        <v>465</v>
      </c>
      <c r="I500" s="63">
        <v>396</v>
      </c>
      <c r="J500" s="63">
        <v>159</v>
      </c>
      <c r="K500" s="63">
        <v>234</v>
      </c>
      <c r="L500" s="63">
        <v>342</v>
      </c>
      <c r="M500" s="63">
        <v>124</v>
      </c>
      <c r="N500" s="63">
        <v>149</v>
      </c>
      <c r="O500" s="64">
        <v>60</v>
      </c>
    </row>
    <row r="501" spans="1:17" ht="20.25" customHeight="1" x14ac:dyDescent="0.15">
      <c r="A501" s="408" t="s">
        <v>48</v>
      </c>
      <c r="B501" s="39" t="s">
        <v>17</v>
      </c>
      <c r="C501" s="60">
        <f t="shared" si="69"/>
        <v>854925</v>
      </c>
      <c r="D501" s="61">
        <v>0</v>
      </c>
      <c r="E501" s="61">
        <v>0</v>
      </c>
      <c r="F501" s="61">
        <v>0</v>
      </c>
      <c r="G501" s="61">
        <v>112236</v>
      </c>
      <c r="H501" s="61">
        <v>126421</v>
      </c>
      <c r="I501" s="61">
        <v>91392</v>
      </c>
      <c r="J501" s="61">
        <v>98529</v>
      </c>
      <c r="K501" s="61">
        <v>109400</v>
      </c>
      <c r="L501" s="61">
        <v>90451</v>
      </c>
      <c r="M501" s="61">
        <v>83797</v>
      </c>
      <c r="N501" s="61">
        <v>75865</v>
      </c>
      <c r="O501" s="62">
        <v>66834</v>
      </c>
    </row>
    <row r="502" spans="1:17" ht="20.25" customHeight="1" x14ac:dyDescent="0.15">
      <c r="A502" s="409"/>
      <c r="B502" s="5" t="s">
        <v>18</v>
      </c>
      <c r="C502" s="56">
        <f t="shared" si="69"/>
        <v>1112246</v>
      </c>
      <c r="D502" s="57">
        <v>88643</v>
      </c>
      <c r="E502" s="57">
        <v>77738</v>
      </c>
      <c r="F502" s="57">
        <v>93390</v>
      </c>
      <c r="G502" s="57">
        <v>97159</v>
      </c>
      <c r="H502" s="57">
        <v>113172</v>
      </c>
      <c r="I502" s="57">
        <v>86071</v>
      </c>
      <c r="J502" s="57">
        <v>95987</v>
      </c>
      <c r="K502" s="57">
        <v>116585</v>
      </c>
      <c r="L502" s="57">
        <v>93994</v>
      </c>
      <c r="M502" s="57">
        <v>89614</v>
      </c>
      <c r="N502" s="57">
        <v>82772</v>
      </c>
      <c r="O502" s="58">
        <v>77121</v>
      </c>
    </row>
    <row r="503" spans="1:17" ht="20.25" customHeight="1" x14ac:dyDescent="0.15">
      <c r="A503" s="409"/>
      <c r="B503" s="6" t="s">
        <v>19</v>
      </c>
      <c r="C503" s="56">
        <f t="shared" si="69"/>
        <v>1089311</v>
      </c>
      <c r="D503" s="57">
        <v>98384</v>
      </c>
      <c r="E503" s="57">
        <v>83656</v>
      </c>
      <c r="F503" s="57">
        <v>91076</v>
      </c>
      <c r="G503" s="57">
        <v>91965</v>
      </c>
      <c r="H503" s="57">
        <v>109803</v>
      </c>
      <c r="I503" s="57">
        <v>81135</v>
      </c>
      <c r="J503" s="57">
        <v>87666</v>
      </c>
      <c r="K503" s="57">
        <v>112105</v>
      </c>
      <c r="L503" s="57">
        <v>91989</v>
      </c>
      <c r="M503" s="57">
        <v>87283</v>
      </c>
      <c r="N503" s="57">
        <v>79814</v>
      </c>
      <c r="O503" s="58">
        <v>74435</v>
      </c>
    </row>
    <row r="504" spans="1:17" ht="20.25" customHeight="1" x14ac:dyDescent="0.15">
      <c r="A504" s="409"/>
      <c r="B504" s="6" t="s">
        <v>67</v>
      </c>
      <c r="C504" s="56">
        <f t="shared" si="69"/>
        <v>890678</v>
      </c>
      <c r="D504" s="57">
        <v>89882</v>
      </c>
      <c r="E504" s="57">
        <v>65814</v>
      </c>
      <c r="F504" s="57">
        <v>75154</v>
      </c>
      <c r="G504" s="57">
        <v>67567</v>
      </c>
      <c r="H504" s="57">
        <v>82227</v>
      </c>
      <c r="I504" s="57">
        <v>68513</v>
      </c>
      <c r="J504" s="57">
        <v>71381</v>
      </c>
      <c r="K504" s="57">
        <v>91408</v>
      </c>
      <c r="L504" s="57">
        <v>73636</v>
      </c>
      <c r="M504" s="57">
        <v>73812</v>
      </c>
      <c r="N504" s="57">
        <v>69990</v>
      </c>
      <c r="O504" s="58">
        <v>61294</v>
      </c>
    </row>
    <row r="505" spans="1:17" ht="20.25" customHeight="1" x14ac:dyDescent="0.15">
      <c r="A505" s="409"/>
      <c r="B505" s="5" t="s">
        <v>74</v>
      </c>
      <c r="C505" s="56">
        <f t="shared" si="69"/>
        <v>902539</v>
      </c>
      <c r="D505" s="57">
        <v>71598</v>
      </c>
      <c r="E505" s="57">
        <v>61979</v>
      </c>
      <c r="F505" s="57">
        <v>75333</v>
      </c>
      <c r="G505" s="57">
        <v>72387</v>
      </c>
      <c r="H505" s="57">
        <v>90177</v>
      </c>
      <c r="I505" s="57">
        <v>72167</v>
      </c>
      <c r="J505" s="57">
        <v>77159</v>
      </c>
      <c r="K505" s="57">
        <v>96563</v>
      </c>
      <c r="L505" s="57">
        <v>80641</v>
      </c>
      <c r="M505" s="57">
        <v>72072</v>
      </c>
      <c r="N505" s="57">
        <v>68771</v>
      </c>
      <c r="O505" s="58">
        <v>63692</v>
      </c>
    </row>
    <row r="506" spans="1:17" ht="20.25" customHeight="1" x14ac:dyDescent="0.15">
      <c r="A506" s="409"/>
      <c r="B506" s="5" t="s">
        <v>77</v>
      </c>
      <c r="C506" s="56">
        <f t="shared" si="69"/>
        <v>930497</v>
      </c>
      <c r="D506" s="57">
        <v>79724</v>
      </c>
      <c r="E506" s="57">
        <v>62585</v>
      </c>
      <c r="F506" s="57">
        <v>78624</v>
      </c>
      <c r="G506" s="57">
        <v>76639</v>
      </c>
      <c r="H506" s="57">
        <v>94714</v>
      </c>
      <c r="I506" s="57">
        <v>75351</v>
      </c>
      <c r="J506" s="57">
        <v>77364</v>
      </c>
      <c r="K506" s="57">
        <v>98022</v>
      </c>
      <c r="L506" s="57">
        <v>75814</v>
      </c>
      <c r="M506" s="57">
        <v>79436</v>
      </c>
      <c r="N506" s="57">
        <v>67764</v>
      </c>
      <c r="O506" s="58">
        <v>64460</v>
      </c>
    </row>
    <row r="507" spans="1:17" ht="20.25" customHeight="1" x14ac:dyDescent="0.15">
      <c r="A507" s="409"/>
      <c r="B507" s="5" t="s">
        <v>80</v>
      </c>
      <c r="C507" s="56">
        <f t="shared" si="69"/>
        <v>1144096</v>
      </c>
      <c r="D507" s="57">
        <v>73593</v>
      </c>
      <c r="E507" s="57">
        <v>67373</v>
      </c>
      <c r="F507" s="57">
        <v>43567</v>
      </c>
      <c r="G507" s="57">
        <v>104345</v>
      </c>
      <c r="H507" s="57">
        <v>125749</v>
      </c>
      <c r="I507" s="57">
        <v>109619</v>
      </c>
      <c r="J507" s="57">
        <v>117677</v>
      </c>
      <c r="K507" s="57">
        <v>130809</v>
      </c>
      <c r="L507" s="57">
        <v>104115</v>
      </c>
      <c r="M507" s="57">
        <v>94525</v>
      </c>
      <c r="N507" s="57">
        <v>93070</v>
      </c>
      <c r="O507" s="58">
        <v>79654</v>
      </c>
    </row>
    <row r="508" spans="1:17" ht="20.25" customHeight="1" x14ac:dyDescent="0.15">
      <c r="A508" s="409"/>
      <c r="B508" s="5" t="s">
        <v>82</v>
      </c>
      <c r="C508" s="56">
        <f t="shared" si="69"/>
        <v>1043773</v>
      </c>
      <c r="D508" s="74">
        <v>85426</v>
      </c>
      <c r="E508" s="74">
        <v>78880</v>
      </c>
      <c r="F508" s="74">
        <v>102295</v>
      </c>
      <c r="G508" s="74">
        <v>79137</v>
      </c>
      <c r="H508" s="74">
        <v>83518</v>
      </c>
      <c r="I508" s="74">
        <v>88136</v>
      </c>
      <c r="J508" s="74">
        <v>89391</v>
      </c>
      <c r="K508" s="74">
        <v>106751</v>
      </c>
      <c r="L508" s="74">
        <v>92412</v>
      </c>
      <c r="M508" s="74">
        <v>85227</v>
      </c>
      <c r="N508" s="74">
        <v>78649</v>
      </c>
      <c r="O508" s="75">
        <v>73951</v>
      </c>
    </row>
    <row r="509" spans="1:17" ht="20.25" customHeight="1" x14ac:dyDescent="0.15">
      <c r="A509" s="409"/>
      <c r="B509" s="35" t="s">
        <v>88</v>
      </c>
      <c r="C509" s="56">
        <f t="shared" si="69"/>
        <v>1042015</v>
      </c>
      <c r="D509" s="74">
        <v>76973</v>
      </c>
      <c r="E509" s="74">
        <v>72679</v>
      </c>
      <c r="F509" s="74">
        <v>96828</v>
      </c>
      <c r="G509" s="74">
        <v>86814</v>
      </c>
      <c r="H509" s="74">
        <v>97466</v>
      </c>
      <c r="I509" s="74">
        <v>84882</v>
      </c>
      <c r="J509" s="74">
        <v>83497</v>
      </c>
      <c r="K509" s="74">
        <v>108931</v>
      </c>
      <c r="L509" s="74">
        <v>92396</v>
      </c>
      <c r="M509" s="74">
        <v>83212</v>
      </c>
      <c r="N509" s="74">
        <v>81403</v>
      </c>
      <c r="O509" s="75">
        <v>76934</v>
      </c>
      <c r="P509" s="122"/>
      <c r="Q509" s="120"/>
    </row>
    <row r="510" spans="1:17" ht="20.25" customHeight="1" x14ac:dyDescent="0.15">
      <c r="A510" s="409"/>
      <c r="B510" s="35" t="s">
        <v>90</v>
      </c>
      <c r="C510" s="56">
        <f t="shared" si="69"/>
        <v>1032158</v>
      </c>
      <c r="D510" s="74">
        <v>84654</v>
      </c>
      <c r="E510" s="74">
        <v>65612</v>
      </c>
      <c r="F510" s="74">
        <v>94819</v>
      </c>
      <c r="G510" s="74">
        <v>84277</v>
      </c>
      <c r="H510" s="74">
        <v>98479</v>
      </c>
      <c r="I510" s="74">
        <v>80653</v>
      </c>
      <c r="J510" s="74">
        <v>84380</v>
      </c>
      <c r="K510" s="74">
        <v>109110</v>
      </c>
      <c r="L510" s="74">
        <v>91995</v>
      </c>
      <c r="M510" s="74">
        <v>83116</v>
      </c>
      <c r="N510" s="74">
        <v>81966</v>
      </c>
      <c r="O510" s="75">
        <v>73097</v>
      </c>
    </row>
    <row r="511" spans="1:17" ht="20.25" customHeight="1" x14ac:dyDescent="0.15">
      <c r="A511" s="409"/>
      <c r="B511" s="35" t="s">
        <v>99</v>
      </c>
      <c r="C511" s="59">
        <f t="shared" si="69"/>
        <v>1082962</v>
      </c>
      <c r="D511" s="74">
        <v>81638</v>
      </c>
      <c r="E511" s="74">
        <v>75120</v>
      </c>
      <c r="F511" s="74">
        <v>97756</v>
      </c>
      <c r="G511" s="74">
        <v>86342</v>
      </c>
      <c r="H511" s="74">
        <v>102077</v>
      </c>
      <c r="I511" s="74">
        <v>80305</v>
      </c>
      <c r="J511" s="74">
        <v>88655</v>
      </c>
      <c r="K511" s="74">
        <v>105090</v>
      </c>
      <c r="L511" s="74">
        <v>95489</v>
      </c>
      <c r="M511" s="74">
        <v>89462</v>
      </c>
      <c r="N511" s="74">
        <v>104845</v>
      </c>
      <c r="O511" s="75">
        <v>76183</v>
      </c>
    </row>
    <row r="512" spans="1:17" ht="20.25" customHeight="1" x14ac:dyDescent="0.15">
      <c r="A512" s="409"/>
      <c r="B512" s="35" t="s">
        <v>102</v>
      </c>
      <c r="C512" s="59">
        <f t="shared" si="69"/>
        <v>936539</v>
      </c>
      <c r="D512" s="74">
        <f>31057+50543</f>
        <v>81600</v>
      </c>
      <c r="E512" s="74">
        <f>26043+49723</f>
        <v>75766</v>
      </c>
      <c r="F512" s="74">
        <f>27647+65094</f>
        <v>92741</v>
      </c>
      <c r="G512" s="74">
        <f>13640+58939</f>
        <v>72579</v>
      </c>
      <c r="H512" s="74">
        <f>15232+66926</f>
        <v>82158</v>
      </c>
      <c r="I512" s="74">
        <f>11444+54262</f>
        <v>65706</v>
      </c>
      <c r="J512" s="74">
        <f>13282+61871</f>
        <v>75153</v>
      </c>
      <c r="K512" s="74">
        <f>14392+71357</f>
        <v>85749</v>
      </c>
      <c r="L512" s="74">
        <f>14261+61136</f>
        <v>75397</v>
      </c>
      <c r="M512" s="74">
        <f>22437+60242</f>
        <v>82679</v>
      </c>
      <c r="N512" s="74">
        <f>23756+50757</f>
        <v>74513</v>
      </c>
      <c r="O512" s="75">
        <f>22906+49592</f>
        <v>72498</v>
      </c>
    </row>
    <row r="513" spans="1:16" ht="20.25" customHeight="1" x14ac:dyDescent="0.15">
      <c r="A513" s="409"/>
      <c r="B513" s="35" t="s">
        <v>126</v>
      </c>
      <c r="C513" s="59">
        <f t="shared" si="69"/>
        <v>963806</v>
      </c>
      <c r="D513" s="74">
        <v>78123</v>
      </c>
      <c r="E513" s="74">
        <v>69375</v>
      </c>
      <c r="F513" s="74">
        <v>89639</v>
      </c>
      <c r="G513" s="74">
        <v>79666</v>
      </c>
      <c r="H513" s="74">
        <v>92715</v>
      </c>
      <c r="I513" s="74">
        <v>75514</v>
      </c>
      <c r="J513" s="74">
        <v>78633</v>
      </c>
      <c r="K513" s="74">
        <v>95789</v>
      </c>
      <c r="L513" s="74">
        <v>82052</v>
      </c>
      <c r="M513" s="74">
        <v>74351</v>
      </c>
      <c r="N513" s="74">
        <v>73008</v>
      </c>
      <c r="O513" s="75">
        <v>74941</v>
      </c>
    </row>
    <row r="514" spans="1:16" s="228" customFormat="1" ht="20.25" customHeight="1" x14ac:dyDescent="0.15">
      <c r="A514" s="409"/>
      <c r="B514" s="35" t="s">
        <v>132</v>
      </c>
      <c r="C514" s="59">
        <f t="shared" si="69"/>
        <v>944316</v>
      </c>
      <c r="D514" s="74">
        <v>79144</v>
      </c>
      <c r="E514" s="74">
        <v>70328</v>
      </c>
      <c r="F514" s="74">
        <v>85601</v>
      </c>
      <c r="G514" s="74">
        <v>80940</v>
      </c>
      <c r="H514" s="74">
        <v>69254</v>
      </c>
      <c r="I514" s="74">
        <v>77791</v>
      </c>
      <c r="J514" s="74">
        <v>79721</v>
      </c>
      <c r="K514" s="74">
        <v>94781</v>
      </c>
      <c r="L514" s="74">
        <v>82386</v>
      </c>
      <c r="M514" s="74">
        <v>77404</v>
      </c>
      <c r="N514" s="74">
        <v>73475</v>
      </c>
      <c r="O514" s="75">
        <v>73491</v>
      </c>
      <c r="P514" s="232"/>
    </row>
    <row r="515" spans="1:16" s="228" customFormat="1" ht="20.25" customHeight="1" x14ac:dyDescent="0.15">
      <c r="A515" s="409"/>
      <c r="B515" s="35" t="s">
        <v>150</v>
      </c>
      <c r="C515" s="59">
        <f t="shared" si="69"/>
        <v>953627</v>
      </c>
      <c r="D515" s="74">
        <v>76792</v>
      </c>
      <c r="E515" s="74">
        <v>68908</v>
      </c>
      <c r="F515" s="74">
        <v>86667</v>
      </c>
      <c r="G515" s="74">
        <v>84966</v>
      </c>
      <c r="H515" s="74">
        <v>91306</v>
      </c>
      <c r="I515" s="74">
        <v>74871</v>
      </c>
      <c r="J515" s="74">
        <v>75455</v>
      </c>
      <c r="K515" s="74">
        <v>97591</v>
      </c>
      <c r="L515" s="74">
        <v>82784</v>
      </c>
      <c r="M515" s="74">
        <v>68925</v>
      </c>
      <c r="N515" s="74">
        <v>72473</v>
      </c>
      <c r="O515" s="75">
        <v>72889</v>
      </c>
      <c r="P515" s="232"/>
    </row>
    <row r="516" spans="1:16" s="228" customFormat="1" ht="20.25" customHeight="1" x14ac:dyDescent="0.15">
      <c r="A516" s="409"/>
      <c r="B516" s="35" t="s">
        <v>166</v>
      </c>
      <c r="C516" s="59">
        <f t="shared" si="69"/>
        <v>598072</v>
      </c>
      <c r="D516" s="74">
        <f>27736+47586</f>
        <v>75322</v>
      </c>
      <c r="E516" s="74">
        <f>23301+42764</f>
        <v>66065</v>
      </c>
      <c r="F516" s="74">
        <f>2038+45407</f>
        <v>47445</v>
      </c>
      <c r="G516" s="74">
        <f>0+33820</f>
        <v>33820</v>
      </c>
      <c r="H516" s="74">
        <f>0+43285</f>
        <v>43285</v>
      </c>
      <c r="I516" s="74">
        <f>5514+43422</f>
        <v>48936</v>
      </c>
      <c r="J516" s="74">
        <f>6995+42947</f>
        <v>49942</v>
      </c>
      <c r="K516" s="74">
        <f>5244+57251</f>
        <v>62495</v>
      </c>
      <c r="L516" s="74">
        <f>0+45616</f>
        <v>45616</v>
      </c>
      <c r="M516" s="74">
        <f>0+43405</f>
        <v>43405</v>
      </c>
      <c r="N516" s="74">
        <f>0+39693</f>
        <v>39693</v>
      </c>
      <c r="O516" s="75">
        <f>5798+36250</f>
        <v>42048</v>
      </c>
      <c r="P516" s="232"/>
    </row>
    <row r="517" spans="1:16" ht="20.25" customHeight="1" thickBot="1" x14ac:dyDescent="0.2">
      <c r="A517" s="409"/>
      <c r="B517" s="138" t="s">
        <v>20</v>
      </c>
      <c r="C517" s="158">
        <f>C516/C515</f>
        <v>0.62715506167505741</v>
      </c>
      <c r="D517" s="158">
        <f t="shared" ref="D517:O517" si="70">D516/D515</f>
        <v>0.98085738097718511</v>
      </c>
      <c r="E517" s="158">
        <f t="shared" si="70"/>
        <v>0.95874209090381379</v>
      </c>
      <c r="F517" s="158">
        <f t="shared" si="70"/>
        <v>0.54744020215306866</v>
      </c>
      <c r="G517" s="158">
        <f t="shared" si="70"/>
        <v>0.39804156956900405</v>
      </c>
      <c r="H517" s="158">
        <f t="shared" si="70"/>
        <v>0.47406523120057825</v>
      </c>
      <c r="I517" s="158">
        <f t="shared" si="70"/>
        <v>0.653604199222663</v>
      </c>
      <c r="J517" s="158">
        <f t="shared" si="70"/>
        <v>0.66187794049433435</v>
      </c>
      <c r="K517" s="158">
        <f t="shared" si="70"/>
        <v>0.64037667407855237</v>
      </c>
      <c r="L517" s="158">
        <f t="shared" si="70"/>
        <v>0.55102435253189019</v>
      </c>
      <c r="M517" s="158">
        <f t="shared" si="70"/>
        <v>0.62974247370330072</v>
      </c>
      <c r="N517" s="158">
        <f t="shared" si="70"/>
        <v>0.54769362383232378</v>
      </c>
      <c r="O517" s="158">
        <f t="shared" si="70"/>
        <v>0.5768771693945588</v>
      </c>
      <c r="P517" s="122"/>
    </row>
    <row r="518" spans="1:16" ht="20.25" customHeight="1" thickBot="1" x14ac:dyDescent="0.2">
      <c r="A518" s="224" t="s">
        <v>49</v>
      </c>
      <c r="B518" s="112" t="s">
        <v>19</v>
      </c>
      <c r="C518" s="113">
        <f t="shared" ref="C518:C525" si="71">SUM(D518:O518)</f>
        <v>16000</v>
      </c>
      <c r="D518" s="114">
        <v>0</v>
      </c>
      <c r="E518" s="114">
        <v>0</v>
      </c>
      <c r="F518" s="114">
        <v>0</v>
      </c>
      <c r="G518" s="114">
        <v>0</v>
      </c>
      <c r="H518" s="114">
        <v>0</v>
      </c>
      <c r="I518" s="114">
        <v>0</v>
      </c>
      <c r="J518" s="114">
        <v>16000</v>
      </c>
      <c r="K518" s="114">
        <v>0</v>
      </c>
      <c r="L518" s="114">
        <v>0</v>
      </c>
      <c r="M518" s="114">
        <v>0</v>
      </c>
      <c r="N518" s="114">
        <v>0</v>
      </c>
      <c r="O518" s="115">
        <v>0</v>
      </c>
    </row>
    <row r="519" spans="1:16" ht="20.25" customHeight="1" x14ac:dyDescent="0.15">
      <c r="A519" s="408" t="s">
        <v>96</v>
      </c>
      <c r="B519" s="161" t="s">
        <v>93</v>
      </c>
      <c r="C519" s="113">
        <f t="shared" si="71"/>
        <v>7000</v>
      </c>
      <c r="D519" s="114">
        <v>0</v>
      </c>
      <c r="E519" s="114">
        <v>0</v>
      </c>
      <c r="F519" s="114">
        <v>0</v>
      </c>
      <c r="G519" s="114">
        <v>0</v>
      </c>
      <c r="H519" s="114">
        <v>0</v>
      </c>
      <c r="I519" s="114">
        <v>0</v>
      </c>
      <c r="J519" s="114">
        <v>0</v>
      </c>
      <c r="K519" s="114">
        <v>7000</v>
      </c>
      <c r="L519" s="114">
        <v>0</v>
      </c>
      <c r="M519" s="114">
        <v>0</v>
      </c>
      <c r="N519" s="114">
        <v>0</v>
      </c>
      <c r="O519" s="115">
        <v>0</v>
      </c>
    </row>
    <row r="520" spans="1:16" ht="20.25" customHeight="1" x14ac:dyDescent="0.15">
      <c r="A520" s="409"/>
      <c r="B520" s="35" t="s">
        <v>99</v>
      </c>
      <c r="C520" s="59">
        <f t="shared" si="71"/>
        <v>9000</v>
      </c>
      <c r="D520" s="74">
        <v>0</v>
      </c>
      <c r="E520" s="74">
        <v>0</v>
      </c>
      <c r="F520" s="74">
        <v>0</v>
      </c>
      <c r="G520" s="74">
        <v>0</v>
      </c>
      <c r="H520" s="74">
        <v>0</v>
      </c>
      <c r="I520" s="74">
        <v>0</v>
      </c>
      <c r="J520" s="74">
        <v>0</v>
      </c>
      <c r="K520" s="74">
        <v>9000</v>
      </c>
      <c r="L520" s="74">
        <v>0</v>
      </c>
      <c r="M520" s="74">
        <v>0</v>
      </c>
      <c r="N520" s="74">
        <v>0</v>
      </c>
      <c r="O520" s="75">
        <v>0</v>
      </c>
    </row>
    <row r="521" spans="1:16" ht="20.25" customHeight="1" x14ac:dyDescent="0.15">
      <c r="A521" s="409"/>
      <c r="B521" s="35" t="s">
        <v>102</v>
      </c>
      <c r="C521" s="59">
        <f t="shared" si="71"/>
        <v>9000</v>
      </c>
      <c r="D521" s="74">
        <v>0</v>
      </c>
      <c r="E521" s="74">
        <v>0</v>
      </c>
      <c r="F521" s="74">
        <v>0</v>
      </c>
      <c r="G521" s="74">
        <v>0</v>
      </c>
      <c r="H521" s="74">
        <v>0</v>
      </c>
      <c r="I521" s="74">
        <v>0</v>
      </c>
      <c r="J521" s="74">
        <v>0</v>
      </c>
      <c r="K521" s="74">
        <v>9000</v>
      </c>
      <c r="L521" s="74">
        <v>0</v>
      </c>
      <c r="M521" s="74">
        <v>0</v>
      </c>
      <c r="N521" s="74">
        <v>0</v>
      </c>
      <c r="O521" s="75">
        <v>0</v>
      </c>
    </row>
    <row r="522" spans="1:16" ht="20.25" customHeight="1" x14ac:dyDescent="0.15">
      <c r="A522" s="409"/>
      <c r="B522" s="35" t="s">
        <v>126</v>
      </c>
      <c r="C522" s="59">
        <f t="shared" si="71"/>
        <v>9000</v>
      </c>
      <c r="D522" s="74">
        <v>0</v>
      </c>
      <c r="E522" s="74">
        <v>0</v>
      </c>
      <c r="F522" s="74">
        <v>0</v>
      </c>
      <c r="G522" s="74">
        <v>0</v>
      </c>
      <c r="H522" s="74">
        <v>0</v>
      </c>
      <c r="I522" s="74">
        <v>0</v>
      </c>
      <c r="J522" s="74">
        <v>0</v>
      </c>
      <c r="K522" s="74">
        <v>9000</v>
      </c>
      <c r="L522" s="74">
        <v>0</v>
      </c>
      <c r="M522" s="74">
        <v>0</v>
      </c>
      <c r="N522" s="74">
        <v>0</v>
      </c>
      <c r="O522" s="75">
        <v>0</v>
      </c>
    </row>
    <row r="523" spans="1:16" s="228" customFormat="1" ht="20.25" customHeight="1" x14ac:dyDescent="0.15">
      <c r="A523" s="409"/>
      <c r="B523" s="35" t="s">
        <v>132</v>
      </c>
      <c r="C523" s="59">
        <f t="shared" si="71"/>
        <v>9500</v>
      </c>
      <c r="D523" s="74">
        <v>0</v>
      </c>
      <c r="E523" s="74">
        <v>0</v>
      </c>
      <c r="F523" s="74">
        <v>0</v>
      </c>
      <c r="G523" s="74">
        <v>0</v>
      </c>
      <c r="H523" s="74">
        <v>0</v>
      </c>
      <c r="I523" s="74">
        <v>0</v>
      </c>
      <c r="J523" s="74">
        <v>0</v>
      </c>
      <c r="K523" s="74">
        <v>9500</v>
      </c>
      <c r="L523" s="74">
        <v>0</v>
      </c>
      <c r="M523" s="74">
        <v>0</v>
      </c>
      <c r="N523" s="74">
        <v>0</v>
      </c>
      <c r="O523" s="75">
        <v>0</v>
      </c>
      <c r="P523" s="232"/>
    </row>
    <row r="524" spans="1:16" s="228" customFormat="1" ht="20.25" customHeight="1" x14ac:dyDescent="0.15">
      <c r="A524" s="409"/>
      <c r="B524" s="35" t="s">
        <v>150</v>
      </c>
      <c r="C524" s="59">
        <f t="shared" si="71"/>
        <v>9500</v>
      </c>
      <c r="D524" s="74">
        <v>0</v>
      </c>
      <c r="E524" s="74">
        <v>0</v>
      </c>
      <c r="F524" s="74">
        <v>0</v>
      </c>
      <c r="G524" s="74">
        <v>0</v>
      </c>
      <c r="H524" s="74">
        <v>0</v>
      </c>
      <c r="I524" s="74">
        <v>0</v>
      </c>
      <c r="J524" s="74">
        <v>0</v>
      </c>
      <c r="K524" s="74">
        <v>9500</v>
      </c>
      <c r="L524" s="74">
        <v>0</v>
      </c>
      <c r="M524" s="74">
        <v>0</v>
      </c>
      <c r="N524" s="74">
        <v>0</v>
      </c>
      <c r="O524" s="75">
        <v>0</v>
      </c>
      <c r="P524" s="232"/>
    </row>
    <row r="525" spans="1:16" s="228" customFormat="1" ht="20.25" customHeight="1" x14ac:dyDescent="0.15">
      <c r="A525" s="409"/>
      <c r="B525" s="35" t="s">
        <v>166</v>
      </c>
      <c r="C525" s="59">
        <f t="shared" si="71"/>
        <v>0</v>
      </c>
      <c r="D525" s="74">
        <v>0</v>
      </c>
      <c r="E525" s="74">
        <v>0</v>
      </c>
      <c r="F525" s="74">
        <v>0</v>
      </c>
      <c r="G525" s="74">
        <v>0</v>
      </c>
      <c r="H525" s="74">
        <v>0</v>
      </c>
      <c r="I525" s="74">
        <v>0</v>
      </c>
      <c r="J525" s="74">
        <v>0</v>
      </c>
      <c r="K525" s="74">
        <v>0</v>
      </c>
      <c r="L525" s="74">
        <v>0</v>
      </c>
      <c r="M525" s="74">
        <v>0</v>
      </c>
      <c r="N525" s="74">
        <v>0</v>
      </c>
      <c r="O525" s="74">
        <v>0</v>
      </c>
      <c r="P525" s="232"/>
    </row>
    <row r="526" spans="1:16" ht="20.25" customHeight="1" thickBot="1" x14ac:dyDescent="0.2">
      <c r="A526" s="410"/>
      <c r="B526" s="162" t="s">
        <v>20</v>
      </c>
      <c r="C526" s="156">
        <f>C525/C524</f>
        <v>0</v>
      </c>
      <c r="D526" s="156" t="s">
        <v>105</v>
      </c>
      <c r="E526" s="156" t="s">
        <v>105</v>
      </c>
      <c r="F526" s="156" t="s">
        <v>105</v>
      </c>
      <c r="G526" s="156" t="s">
        <v>105</v>
      </c>
      <c r="H526" s="156" t="s">
        <v>105</v>
      </c>
      <c r="I526" s="156" t="s">
        <v>105</v>
      </c>
      <c r="J526" s="156" t="s">
        <v>105</v>
      </c>
      <c r="K526" s="156">
        <f>K525/K524</f>
        <v>0</v>
      </c>
      <c r="L526" s="156" t="s">
        <v>105</v>
      </c>
      <c r="M526" s="156" t="s">
        <v>105</v>
      </c>
      <c r="N526" s="156" t="s">
        <v>105</v>
      </c>
      <c r="O526" s="157" t="s">
        <v>105</v>
      </c>
      <c r="P526" s="122"/>
    </row>
    <row r="527" spans="1:16" ht="20.25" customHeight="1" x14ac:dyDescent="0.15">
      <c r="A527" s="408" t="s">
        <v>97</v>
      </c>
      <c r="B527" s="116" t="s">
        <v>90</v>
      </c>
      <c r="C527" s="68">
        <f t="shared" ref="C527:C532" si="72">SUM(D527:O527)</f>
        <v>4500</v>
      </c>
      <c r="D527" s="69">
        <v>0</v>
      </c>
      <c r="E527" s="69">
        <v>0</v>
      </c>
      <c r="F527" s="69">
        <v>0</v>
      </c>
      <c r="G527" s="69">
        <v>0</v>
      </c>
      <c r="H527" s="69">
        <v>0</v>
      </c>
      <c r="I527" s="69">
        <v>0</v>
      </c>
      <c r="J527" s="69">
        <v>0</v>
      </c>
      <c r="K527" s="69">
        <v>0</v>
      </c>
      <c r="L527" s="69">
        <v>0</v>
      </c>
      <c r="M527" s="69">
        <v>4500</v>
      </c>
      <c r="N527" s="69">
        <v>0</v>
      </c>
      <c r="O527" s="70">
        <v>0</v>
      </c>
    </row>
    <row r="528" spans="1:16" ht="20.25" customHeight="1" x14ac:dyDescent="0.15">
      <c r="A528" s="409"/>
      <c r="B528" s="35" t="s">
        <v>99</v>
      </c>
      <c r="C528" s="59">
        <f t="shared" si="72"/>
        <v>4500</v>
      </c>
      <c r="D528" s="74">
        <v>0</v>
      </c>
      <c r="E528" s="74">
        <v>0</v>
      </c>
      <c r="F528" s="74">
        <v>0</v>
      </c>
      <c r="G528" s="74">
        <v>0</v>
      </c>
      <c r="H528" s="74">
        <v>0</v>
      </c>
      <c r="I528" s="74">
        <v>0</v>
      </c>
      <c r="J528" s="74">
        <v>0</v>
      </c>
      <c r="K528" s="74">
        <v>0</v>
      </c>
      <c r="L528" s="74">
        <v>0</v>
      </c>
      <c r="M528" s="74">
        <v>4500</v>
      </c>
      <c r="N528" s="74">
        <v>0</v>
      </c>
      <c r="O528" s="75">
        <v>0</v>
      </c>
    </row>
    <row r="529" spans="1:16" ht="20.25" customHeight="1" x14ac:dyDescent="0.15">
      <c r="A529" s="409"/>
      <c r="B529" s="35" t="s">
        <v>102</v>
      </c>
      <c r="C529" s="59">
        <f t="shared" si="72"/>
        <v>3000</v>
      </c>
      <c r="D529" s="74">
        <v>0</v>
      </c>
      <c r="E529" s="74">
        <v>0</v>
      </c>
      <c r="F529" s="74">
        <v>0</v>
      </c>
      <c r="G529" s="74">
        <v>0</v>
      </c>
      <c r="H529" s="74">
        <v>0</v>
      </c>
      <c r="I529" s="74">
        <v>0</v>
      </c>
      <c r="J529" s="74">
        <v>0</v>
      </c>
      <c r="K529" s="74">
        <v>0</v>
      </c>
      <c r="L529" s="74">
        <v>0</v>
      </c>
      <c r="M529" s="74">
        <v>3000</v>
      </c>
      <c r="N529" s="74">
        <v>0</v>
      </c>
      <c r="O529" s="75">
        <v>0</v>
      </c>
    </row>
    <row r="530" spans="1:16" ht="20.25" customHeight="1" x14ac:dyDescent="0.15">
      <c r="A530" s="409"/>
      <c r="B530" s="35" t="s">
        <v>126</v>
      </c>
      <c r="C530" s="59">
        <f t="shared" si="72"/>
        <v>1000</v>
      </c>
      <c r="D530" s="74">
        <v>0</v>
      </c>
      <c r="E530" s="74">
        <v>0</v>
      </c>
      <c r="F530" s="74">
        <v>0</v>
      </c>
      <c r="G530" s="74">
        <v>0</v>
      </c>
      <c r="H530" s="74">
        <v>0</v>
      </c>
      <c r="I530" s="74">
        <v>0</v>
      </c>
      <c r="J530" s="74">
        <v>0</v>
      </c>
      <c r="K530" s="74">
        <v>0</v>
      </c>
      <c r="L530" s="74">
        <v>0</v>
      </c>
      <c r="M530" s="74">
        <v>1000</v>
      </c>
      <c r="N530" s="74">
        <v>0</v>
      </c>
      <c r="O530" s="75">
        <v>0</v>
      </c>
    </row>
    <row r="531" spans="1:16" s="228" customFormat="1" ht="20.25" customHeight="1" x14ac:dyDescent="0.15">
      <c r="A531" s="409"/>
      <c r="B531" s="35" t="s">
        <v>132</v>
      </c>
      <c r="C531" s="59">
        <f t="shared" si="72"/>
        <v>3500</v>
      </c>
      <c r="D531" s="74">
        <v>0</v>
      </c>
      <c r="E531" s="74">
        <v>0</v>
      </c>
      <c r="F531" s="74">
        <v>0</v>
      </c>
      <c r="G531" s="74">
        <v>0</v>
      </c>
      <c r="H531" s="74">
        <v>0</v>
      </c>
      <c r="I531" s="74">
        <v>0</v>
      </c>
      <c r="J531" s="74">
        <v>0</v>
      </c>
      <c r="K531" s="74">
        <v>0</v>
      </c>
      <c r="L531" s="74">
        <v>0</v>
      </c>
      <c r="M531" s="74">
        <v>3500</v>
      </c>
      <c r="N531" s="74">
        <v>0</v>
      </c>
      <c r="O531" s="75">
        <v>0</v>
      </c>
      <c r="P531" s="232"/>
    </row>
    <row r="532" spans="1:16" s="228" customFormat="1" ht="20.25" customHeight="1" x14ac:dyDescent="0.15">
      <c r="A532" s="409"/>
      <c r="B532" s="35" t="s">
        <v>150</v>
      </c>
      <c r="C532" s="59">
        <f t="shared" si="72"/>
        <v>0</v>
      </c>
      <c r="D532" s="74">
        <v>0</v>
      </c>
      <c r="E532" s="74">
        <v>0</v>
      </c>
      <c r="F532" s="74">
        <v>0</v>
      </c>
      <c r="G532" s="74">
        <v>0</v>
      </c>
      <c r="H532" s="74">
        <v>0</v>
      </c>
      <c r="I532" s="74">
        <v>0</v>
      </c>
      <c r="J532" s="74">
        <v>0</v>
      </c>
      <c r="K532" s="74">
        <v>0</v>
      </c>
      <c r="L532" s="74">
        <v>0</v>
      </c>
      <c r="M532" s="74">
        <v>0</v>
      </c>
      <c r="N532" s="74">
        <v>0</v>
      </c>
      <c r="O532" s="74">
        <v>0</v>
      </c>
      <c r="P532" s="232"/>
    </row>
    <row r="533" spans="1:16" s="228" customFormat="1" ht="20.25" customHeight="1" x14ac:dyDescent="0.15">
      <c r="A533" s="409"/>
      <c r="B533" s="35" t="s">
        <v>166</v>
      </c>
      <c r="C533" s="59">
        <v>0</v>
      </c>
      <c r="D533" s="59">
        <v>0</v>
      </c>
      <c r="E533" s="59">
        <v>0</v>
      </c>
      <c r="F533" s="59">
        <v>0</v>
      </c>
      <c r="G533" s="59">
        <v>0</v>
      </c>
      <c r="H533" s="59">
        <v>0</v>
      </c>
      <c r="I533" s="59">
        <v>0</v>
      </c>
      <c r="J533" s="59">
        <v>0</v>
      </c>
      <c r="K533" s="59">
        <v>0</v>
      </c>
      <c r="L533" s="59">
        <v>0</v>
      </c>
      <c r="M533" s="59">
        <v>0</v>
      </c>
      <c r="N533" s="59">
        <v>0</v>
      </c>
      <c r="O533" s="59">
        <v>0</v>
      </c>
      <c r="P533" s="232"/>
    </row>
    <row r="534" spans="1:16" ht="20.25" customHeight="1" thickBot="1" x14ac:dyDescent="0.2">
      <c r="A534" s="410"/>
      <c r="B534" s="162" t="s">
        <v>20</v>
      </c>
      <c r="C534" s="156" t="e">
        <f>C533/C532</f>
        <v>#DIV/0!</v>
      </c>
      <c r="D534" s="156" t="s">
        <v>105</v>
      </c>
      <c r="E534" s="156" t="s">
        <v>105</v>
      </c>
      <c r="F534" s="156" t="s">
        <v>105</v>
      </c>
      <c r="G534" s="156" t="s">
        <v>105</v>
      </c>
      <c r="H534" s="156" t="s">
        <v>105</v>
      </c>
      <c r="I534" s="156" t="s">
        <v>105</v>
      </c>
      <c r="J534" s="156" t="s">
        <v>105</v>
      </c>
      <c r="K534" s="156" t="s">
        <v>105</v>
      </c>
      <c r="L534" s="156" t="s">
        <v>105</v>
      </c>
      <c r="M534" s="156" t="e">
        <f>M533/M532</f>
        <v>#DIV/0!</v>
      </c>
      <c r="N534" s="156" t="s">
        <v>105</v>
      </c>
      <c r="O534" s="157" t="s">
        <v>105</v>
      </c>
      <c r="P534" s="122"/>
    </row>
    <row r="535" spans="1:16" ht="20.25" customHeight="1" x14ac:dyDescent="0.15">
      <c r="A535" s="413" t="s">
        <v>50</v>
      </c>
      <c r="B535" s="41" t="s">
        <v>17</v>
      </c>
      <c r="C535" s="60">
        <f t="shared" ref="C535:C554" si="73">SUM(D535:O535)</f>
        <v>16701</v>
      </c>
      <c r="D535" s="61">
        <v>1138</v>
      </c>
      <c r="E535" s="61">
        <v>1100</v>
      </c>
      <c r="F535" s="61">
        <v>1100</v>
      </c>
      <c r="G535" s="61">
        <v>1800</v>
      </c>
      <c r="H535" s="61">
        <v>1300</v>
      </c>
      <c r="I535" s="61">
        <v>1124</v>
      </c>
      <c r="J535" s="61">
        <v>1900</v>
      </c>
      <c r="K535" s="61">
        <v>2109</v>
      </c>
      <c r="L535" s="61">
        <v>1418</v>
      </c>
      <c r="M535" s="61">
        <v>1308</v>
      </c>
      <c r="N535" s="61">
        <v>1104</v>
      </c>
      <c r="O535" s="62">
        <v>1300</v>
      </c>
    </row>
    <row r="536" spans="1:16" ht="20.25" customHeight="1" x14ac:dyDescent="0.15">
      <c r="A536" s="414"/>
      <c r="B536" s="12" t="s">
        <v>18</v>
      </c>
      <c r="C536" s="56">
        <f t="shared" si="73"/>
        <v>26553</v>
      </c>
      <c r="D536" s="77">
        <v>1100</v>
      </c>
      <c r="E536" s="77">
        <v>1100</v>
      </c>
      <c r="F536" s="77">
        <v>1100</v>
      </c>
      <c r="G536" s="77">
        <v>2837</v>
      </c>
      <c r="H536" s="77">
        <v>3156</v>
      </c>
      <c r="I536" s="77">
        <v>2349</v>
      </c>
      <c r="J536" s="77">
        <v>2326</v>
      </c>
      <c r="K536" s="77">
        <v>3430</v>
      </c>
      <c r="L536" s="77">
        <v>2769</v>
      </c>
      <c r="M536" s="77">
        <v>2413</v>
      </c>
      <c r="N536" s="79">
        <v>2267</v>
      </c>
      <c r="O536" s="78">
        <v>1706</v>
      </c>
    </row>
    <row r="537" spans="1:16" ht="20.25" customHeight="1" x14ac:dyDescent="0.15">
      <c r="A537" s="414"/>
      <c r="B537" s="11" t="s">
        <v>19</v>
      </c>
      <c r="C537" s="56">
        <f t="shared" si="73"/>
        <v>29614</v>
      </c>
      <c r="D537" s="57">
        <v>1975</v>
      </c>
      <c r="E537" s="57">
        <v>1895</v>
      </c>
      <c r="F537" s="57">
        <v>1867</v>
      </c>
      <c r="G537" s="57">
        <v>2375</v>
      </c>
      <c r="H537" s="57">
        <v>3062</v>
      </c>
      <c r="I537" s="57">
        <v>2440</v>
      </c>
      <c r="J537" s="57">
        <v>2375</v>
      </c>
      <c r="K537" s="57">
        <v>3495</v>
      </c>
      <c r="L537" s="57">
        <v>3261</v>
      </c>
      <c r="M537" s="57">
        <v>3098</v>
      </c>
      <c r="N537" s="57">
        <v>2066</v>
      </c>
      <c r="O537" s="58">
        <v>1705</v>
      </c>
    </row>
    <row r="538" spans="1:16" ht="20.25" customHeight="1" x14ac:dyDescent="0.15">
      <c r="A538" s="414"/>
      <c r="B538" s="11" t="s">
        <v>67</v>
      </c>
      <c r="C538" s="56">
        <f t="shared" si="73"/>
        <v>23725</v>
      </c>
      <c r="D538" s="57">
        <v>1709</v>
      </c>
      <c r="E538" s="57">
        <v>1406</v>
      </c>
      <c r="F538" s="57">
        <v>1566</v>
      </c>
      <c r="G538" s="57">
        <v>1707</v>
      </c>
      <c r="H538" s="57">
        <v>2275</v>
      </c>
      <c r="I538" s="57">
        <v>1915</v>
      </c>
      <c r="J538" s="57">
        <v>1898</v>
      </c>
      <c r="K538" s="57">
        <v>2599</v>
      </c>
      <c r="L538" s="57">
        <v>2593</v>
      </c>
      <c r="M538" s="57">
        <v>2215</v>
      </c>
      <c r="N538" s="57">
        <v>2099</v>
      </c>
      <c r="O538" s="58">
        <v>1743</v>
      </c>
    </row>
    <row r="539" spans="1:16" ht="20.25" customHeight="1" x14ac:dyDescent="0.15">
      <c r="A539" s="414"/>
      <c r="B539" s="12" t="s">
        <v>74</v>
      </c>
      <c r="C539" s="56">
        <f t="shared" si="73"/>
        <v>25965</v>
      </c>
      <c r="D539" s="57">
        <v>1654</v>
      </c>
      <c r="E539" s="57">
        <v>1617</v>
      </c>
      <c r="F539" s="57">
        <v>1619</v>
      </c>
      <c r="G539" s="57">
        <v>2092</v>
      </c>
      <c r="H539" s="57">
        <v>2691</v>
      </c>
      <c r="I539" s="57">
        <v>1985</v>
      </c>
      <c r="J539" s="57">
        <v>2128</v>
      </c>
      <c r="K539" s="57">
        <v>3088</v>
      </c>
      <c r="L539" s="57">
        <v>2951</v>
      </c>
      <c r="M539" s="57">
        <v>2342</v>
      </c>
      <c r="N539" s="57">
        <v>2166</v>
      </c>
      <c r="O539" s="58">
        <v>1632</v>
      </c>
    </row>
    <row r="540" spans="1:16" ht="20.25" customHeight="1" x14ac:dyDescent="0.15">
      <c r="A540" s="414"/>
      <c r="B540" s="12" t="s">
        <v>77</v>
      </c>
      <c r="C540" s="56">
        <f t="shared" si="73"/>
        <v>34448</v>
      </c>
      <c r="D540" s="63">
        <v>1909</v>
      </c>
      <c r="E540" s="63">
        <v>1533</v>
      </c>
      <c r="F540" s="63">
        <v>2022</v>
      </c>
      <c r="G540" s="63">
        <v>2241</v>
      </c>
      <c r="H540" s="63">
        <v>3343</v>
      </c>
      <c r="I540" s="63">
        <v>2738</v>
      </c>
      <c r="J540" s="63">
        <v>3349</v>
      </c>
      <c r="K540" s="63">
        <v>4517</v>
      </c>
      <c r="L540" s="63">
        <v>3813</v>
      </c>
      <c r="M540" s="63">
        <v>3772</v>
      </c>
      <c r="N540" s="63">
        <v>2934</v>
      </c>
      <c r="O540" s="64">
        <v>2277</v>
      </c>
    </row>
    <row r="541" spans="1:16" ht="20.25" customHeight="1" thickBot="1" x14ac:dyDescent="0.2">
      <c r="A541" s="415"/>
      <c r="B541" s="155" t="s">
        <v>80</v>
      </c>
      <c r="C541" s="65">
        <f t="shared" si="73"/>
        <v>3500</v>
      </c>
      <c r="D541" s="145">
        <v>1900</v>
      </c>
      <c r="E541" s="145">
        <v>1600</v>
      </c>
      <c r="F541" s="145">
        <v>0</v>
      </c>
      <c r="G541" s="145">
        <v>0</v>
      </c>
      <c r="H541" s="145">
        <v>0</v>
      </c>
      <c r="I541" s="145">
        <v>0</v>
      </c>
      <c r="J541" s="145">
        <v>0</v>
      </c>
      <c r="K541" s="145">
        <v>0</v>
      </c>
      <c r="L541" s="145">
        <v>0</v>
      </c>
      <c r="M541" s="145">
        <v>0</v>
      </c>
      <c r="N541" s="145">
        <v>0</v>
      </c>
      <c r="O541" s="146">
        <v>0</v>
      </c>
    </row>
    <row r="542" spans="1:16" ht="20.25" customHeight="1" x14ac:dyDescent="0.15">
      <c r="A542" s="414" t="s">
        <v>51</v>
      </c>
      <c r="B542" s="36" t="s">
        <v>17</v>
      </c>
      <c r="C542" s="53">
        <f t="shared" si="73"/>
        <v>26704</v>
      </c>
      <c r="D542" s="54">
        <v>15100</v>
      </c>
      <c r="E542" s="54">
        <v>2020</v>
      </c>
      <c r="F542" s="54">
        <v>2020</v>
      </c>
      <c r="G542" s="54">
        <v>520</v>
      </c>
      <c r="H542" s="54">
        <v>520</v>
      </c>
      <c r="I542" s="54">
        <v>525</v>
      </c>
      <c r="J542" s="54">
        <v>520</v>
      </c>
      <c r="K542" s="54">
        <v>520</v>
      </c>
      <c r="L542" s="54">
        <v>527</v>
      </c>
      <c r="M542" s="54">
        <v>800</v>
      </c>
      <c r="N542" s="54">
        <v>532</v>
      </c>
      <c r="O542" s="55">
        <v>3100</v>
      </c>
    </row>
    <row r="543" spans="1:16" ht="20.25" customHeight="1" x14ac:dyDescent="0.15">
      <c r="A543" s="414"/>
      <c r="B543" s="12" t="s">
        <v>18</v>
      </c>
      <c r="C543" s="56">
        <f t="shared" si="73"/>
        <v>26984</v>
      </c>
      <c r="D543" s="57">
        <v>15100</v>
      </c>
      <c r="E543" s="57">
        <v>2720</v>
      </c>
      <c r="F543" s="57">
        <v>2720</v>
      </c>
      <c r="G543" s="57">
        <v>520</v>
      </c>
      <c r="H543" s="57">
        <v>520</v>
      </c>
      <c r="I543" s="57">
        <v>520</v>
      </c>
      <c r="J543" s="57">
        <v>524</v>
      </c>
      <c r="K543" s="57">
        <v>520</v>
      </c>
      <c r="L543" s="57">
        <v>520</v>
      </c>
      <c r="M543" s="57">
        <v>700</v>
      </c>
      <c r="N543" s="57">
        <v>520</v>
      </c>
      <c r="O543" s="58">
        <v>2100</v>
      </c>
    </row>
    <row r="544" spans="1:16" ht="20.25" customHeight="1" x14ac:dyDescent="0.15">
      <c r="A544" s="414"/>
      <c r="B544" s="11" t="s">
        <v>19</v>
      </c>
      <c r="C544" s="56">
        <f t="shared" si="73"/>
        <v>27143</v>
      </c>
      <c r="D544" s="57">
        <v>15212</v>
      </c>
      <c r="E544" s="57">
        <v>2720</v>
      </c>
      <c r="F544" s="57">
        <v>2720</v>
      </c>
      <c r="G544" s="57">
        <v>520</v>
      </c>
      <c r="H544" s="57">
        <v>520</v>
      </c>
      <c r="I544" s="57">
        <v>520</v>
      </c>
      <c r="J544" s="57">
        <v>520</v>
      </c>
      <c r="K544" s="57">
        <v>521</v>
      </c>
      <c r="L544" s="57">
        <v>520</v>
      </c>
      <c r="M544" s="57">
        <v>700</v>
      </c>
      <c r="N544" s="57">
        <v>520</v>
      </c>
      <c r="O544" s="58">
        <v>2150</v>
      </c>
    </row>
    <row r="545" spans="1:17" ht="20.25" customHeight="1" x14ac:dyDescent="0.15">
      <c r="A545" s="414"/>
      <c r="B545" s="11" t="s">
        <v>67</v>
      </c>
      <c r="C545" s="56">
        <f t="shared" si="73"/>
        <v>26580</v>
      </c>
      <c r="D545" s="57">
        <v>15100</v>
      </c>
      <c r="E545" s="57">
        <v>2520</v>
      </c>
      <c r="F545" s="57">
        <v>2520</v>
      </c>
      <c r="G545" s="57">
        <v>520</v>
      </c>
      <c r="H545" s="57">
        <v>520</v>
      </c>
      <c r="I545" s="57">
        <v>520</v>
      </c>
      <c r="J545" s="57">
        <v>520</v>
      </c>
      <c r="K545" s="57">
        <v>520</v>
      </c>
      <c r="L545" s="57">
        <v>520</v>
      </c>
      <c r="M545" s="57">
        <v>700</v>
      </c>
      <c r="N545" s="57">
        <v>520</v>
      </c>
      <c r="O545" s="58">
        <v>2100</v>
      </c>
    </row>
    <row r="546" spans="1:17" ht="20.25" customHeight="1" x14ac:dyDescent="0.15">
      <c r="A546" s="414"/>
      <c r="B546" s="12" t="s">
        <v>71</v>
      </c>
      <c r="C546" s="56">
        <f t="shared" si="73"/>
        <v>22080</v>
      </c>
      <c r="D546" s="57">
        <v>13100</v>
      </c>
      <c r="E546" s="57">
        <v>2320</v>
      </c>
      <c r="F546" s="57">
        <v>2320</v>
      </c>
      <c r="G546" s="57">
        <v>320</v>
      </c>
      <c r="H546" s="57">
        <v>320</v>
      </c>
      <c r="I546" s="57">
        <v>320</v>
      </c>
      <c r="J546" s="57">
        <v>320</v>
      </c>
      <c r="K546" s="57">
        <v>320</v>
      </c>
      <c r="L546" s="57">
        <v>320</v>
      </c>
      <c r="M546" s="57">
        <v>500</v>
      </c>
      <c r="N546" s="57">
        <v>320</v>
      </c>
      <c r="O546" s="58">
        <v>1600</v>
      </c>
    </row>
    <row r="547" spans="1:17" ht="20.25" customHeight="1" x14ac:dyDescent="0.15">
      <c r="A547" s="414"/>
      <c r="B547" s="12" t="s">
        <v>78</v>
      </c>
      <c r="C547" s="56">
        <f t="shared" si="73"/>
        <v>21080</v>
      </c>
      <c r="D547" s="63">
        <v>12600</v>
      </c>
      <c r="E547" s="63">
        <v>2220</v>
      </c>
      <c r="F547" s="63">
        <v>2220</v>
      </c>
      <c r="G547" s="63">
        <v>320</v>
      </c>
      <c r="H547" s="63">
        <v>320</v>
      </c>
      <c r="I547" s="63">
        <v>220</v>
      </c>
      <c r="J547" s="63">
        <v>220</v>
      </c>
      <c r="K547" s="63">
        <v>220</v>
      </c>
      <c r="L547" s="63">
        <v>220</v>
      </c>
      <c r="M547" s="63">
        <v>500</v>
      </c>
      <c r="N547" s="63">
        <v>320</v>
      </c>
      <c r="O547" s="64">
        <v>1700</v>
      </c>
    </row>
    <row r="548" spans="1:17" ht="20.25" customHeight="1" x14ac:dyDescent="0.15">
      <c r="A548" s="414"/>
      <c r="B548" s="12" t="s">
        <v>80</v>
      </c>
      <c r="C548" s="56">
        <f t="shared" si="73"/>
        <v>15120</v>
      </c>
      <c r="D548" s="63">
        <v>12600</v>
      </c>
      <c r="E548" s="63">
        <v>2220</v>
      </c>
      <c r="F548" s="63">
        <v>100</v>
      </c>
      <c r="G548" s="63">
        <v>0</v>
      </c>
      <c r="H548" s="63">
        <v>0</v>
      </c>
      <c r="I548" s="63">
        <v>0</v>
      </c>
      <c r="J548" s="63">
        <v>0</v>
      </c>
      <c r="K548" s="63">
        <v>0</v>
      </c>
      <c r="L548" s="63">
        <v>0</v>
      </c>
      <c r="M548" s="63">
        <v>0</v>
      </c>
      <c r="N548" s="63">
        <v>0</v>
      </c>
      <c r="O548" s="64">
        <v>200</v>
      </c>
    </row>
    <row r="549" spans="1:17" ht="20.25" customHeight="1" x14ac:dyDescent="0.15">
      <c r="A549" s="414"/>
      <c r="B549" s="12" t="s">
        <v>82</v>
      </c>
      <c r="C549" s="56">
        <f t="shared" si="73"/>
        <v>25730</v>
      </c>
      <c r="D549" s="83">
        <v>12300</v>
      </c>
      <c r="E549" s="83">
        <v>1700</v>
      </c>
      <c r="F549" s="83">
        <v>1800</v>
      </c>
      <c r="G549" s="83">
        <v>1000</v>
      </c>
      <c r="H549" s="83">
        <v>1000</v>
      </c>
      <c r="I549" s="83">
        <v>600</v>
      </c>
      <c r="J549" s="83">
        <v>920</v>
      </c>
      <c r="K549" s="83">
        <v>1760</v>
      </c>
      <c r="L549" s="83">
        <v>1390</v>
      </c>
      <c r="M549" s="83">
        <v>920</v>
      </c>
      <c r="N549" s="83">
        <v>1240</v>
      </c>
      <c r="O549" s="84">
        <v>1100</v>
      </c>
    </row>
    <row r="550" spans="1:17" ht="20.25" customHeight="1" x14ac:dyDescent="0.15">
      <c r="A550" s="414"/>
      <c r="B550" s="90" t="s">
        <v>88</v>
      </c>
      <c r="C550" s="59">
        <f t="shared" si="73"/>
        <v>23706</v>
      </c>
      <c r="D550" s="83">
        <v>10094</v>
      </c>
      <c r="E550" s="83">
        <v>1518</v>
      </c>
      <c r="F550" s="83">
        <v>1733</v>
      </c>
      <c r="G550" s="83">
        <v>1254</v>
      </c>
      <c r="H550" s="83">
        <v>1372</v>
      </c>
      <c r="I550" s="83">
        <v>935</v>
      </c>
      <c r="J550" s="83">
        <v>688</v>
      </c>
      <c r="K550" s="83">
        <v>1324</v>
      </c>
      <c r="L550" s="83">
        <v>1040</v>
      </c>
      <c r="M550" s="83">
        <v>1001</v>
      </c>
      <c r="N550" s="83">
        <v>1295</v>
      </c>
      <c r="O550" s="84">
        <v>1452</v>
      </c>
      <c r="P550" s="122"/>
      <c r="Q550" s="120"/>
    </row>
    <row r="551" spans="1:17" ht="20.25" customHeight="1" x14ac:dyDescent="0.15">
      <c r="A551" s="414"/>
      <c r="B551" s="12" t="s">
        <v>90</v>
      </c>
      <c r="C551" s="59">
        <f t="shared" si="73"/>
        <v>25292</v>
      </c>
      <c r="D551" s="83">
        <v>12483</v>
      </c>
      <c r="E551" s="83">
        <v>1298</v>
      </c>
      <c r="F551" s="83">
        <v>1800</v>
      </c>
      <c r="G551" s="83">
        <v>1200</v>
      </c>
      <c r="H551" s="83">
        <v>1560</v>
      </c>
      <c r="I551" s="83">
        <v>660</v>
      </c>
      <c r="J551" s="83">
        <v>638</v>
      </c>
      <c r="K551" s="83">
        <v>1140</v>
      </c>
      <c r="L551" s="83">
        <v>1171</v>
      </c>
      <c r="M551" s="83">
        <v>915</v>
      </c>
      <c r="N551" s="83">
        <v>1212</v>
      </c>
      <c r="O551" s="84">
        <v>1215</v>
      </c>
    </row>
    <row r="552" spans="1:17" ht="20.25" customHeight="1" x14ac:dyDescent="0.15">
      <c r="A552" s="414"/>
      <c r="B552" s="90" t="s">
        <v>99</v>
      </c>
      <c r="C552" s="59">
        <f t="shared" si="73"/>
        <v>23988</v>
      </c>
      <c r="D552" s="83">
        <v>10518</v>
      </c>
      <c r="E552" s="83">
        <v>1638</v>
      </c>
      <c r="F552" s="83">
        <v>1545</v>
      </c>
      <c r="G552" s="83">
        <v>1231</v>
      </c>
      <c r="H552" s="83">
        <v>1786</v>
      </c>
      <c r="I552" s="83">
        <v>979</v>
      </c>
      <c r="J552" s="83">
        <v>638</v>
      </c>
      <c r="K552" s="83">
        <v>1140</v>
      </c>
      <c r="L552" s="83">
        <v>1171</v>
      </c>
      <c r="M552" s="83">
        <v>915</v>
      </c>
      <c r="N552" s="83">
        <v>1212</v>
      </c>
      <c r="O552" s="84">
        <v>1215</v>
      </c>
    </row>
    <row r="553" spans="1:17" ht="20.25" customHeight="1" x14ac:dyDescent="0.15">
      <c r="A553" s="414"/>
      <c r="B553" s="90" t="s">
        <v>102</v>
      </c>
      <c r="C553" s="59">
        <f t="shared" si="73"/>
        <v>24502</v>
      </c>
      <c r="D553" s="83">
        <v>11289</v>
      </c>
      <c r="E553" s="83">
        <v>1408</v>
      </c>
      <c r="F553" s="83">
        <v>1767</v>
      </c>
      <c r="G553" s="83">
        <v>1227</v>
      </c>
      <c r="H553" s="83">
        <v>1466</v>
      </c>
      <c r="I553" s="83">
        <v>798</v>
      </c>
      <c r="J553" s="83">
        <v>663</v>
      </c>
      <c r="K553" s="83">
        <v>1232</v>
      </c>
      <c r="L553" s="83">
        <v>1106</v>
      </c>
      <c r="M553" s="83">
        <v>958</v>
      </c>
      <c r="N553" s="83">
        <v>1254</v>
      </c>
      <c r="O553" s="84">
        <v>1334</v>
      </c>
    </row>
    <row r="554" spans="1:17" ht="20.25" customHeight="1" x14ac:dyDescent="0.15">
      <c r="A554" s="414"/>
      <c r="B554" s="90" t="s">
        <v>126</v>
      </c>
      <c r="C554" s="59">
        <f t="shared" si="73"/>
        <v>29027</v>
      </c>
      <c r="D554" s="83">
        <v>11336</v>
      </c>
      <c r="E554" s="83">
        <v>1735</v>
      </c>
      <c r="F554" s="83">
        <v>1802</v>
      </c>
      <c r="G554" s="83">
        <v>1366</v>
      </c>
      <c r="H554" s="83">
        <v>1736</v>
      </c>
      <c r="I554" s="83">
        <v>1052</v>
      </c>
      <c r="J554" s="83">
        <v>2000</v>
      </c>
      <c r="K554" s="83">
        <v>2000</v>
      </c>
      <c r="L554" s="83">
        <v>1500</v>
      </c>
      <c r="M554" s="83">
        <v>1500</v>
      </c>
      <c r="N554" s="83">
        <v>1500</v>
      </c>
      <c r="O554" s="84">
        <v>1500</v>
      </c>
    </row>
    <row r="555" spans="1:17" ht="20.25" customHeight="1" thickBot="1" x14ac:dyDescent="0.2">
      <c r="A555" s="414"/>
      <c r="B555" s="140" t="s">
        <v>20</v>
      </c>
      <c r="C555" s="158">
        <f>C554/C553</f>
        <v>1.184678801730471</v>
      </c>
      <c r="D555" s="158">
        <f t="shared" ref="D555:O555" si="74">D554/D553</f>
        <v>1.004163344848968</v>
      </c>
      <c r="E555" s="158">
        <f t="shared" si="74"/>
        <v>1.2322443181818181</v>
      </c>
      <c r="F555" s="158">
        <f t="shared" si="74"/>
        <v>1.0198075834748161</v>
      </c>
      <c r="G555" s="158">
        <f t="shared" si="74"/>
        <v>1.113284433577832</v>
      </c>
      <c r="H555" s="158">
        <f t="shared" si="74"/>
        <v>1.184174624829468</v>
      </c>
      <c r="I555" s="158">
        <f t="shared" si="74"/>
        <v>1.318295739348371</v>
      </c>
      <c r="J555" s="158">
        <f t="shared" si="74"/>
        <v>3.0165912518853695</v>
      </c>
      <c r="K555" s="158">
        <f t="shared" si="74"/>
        <v>1.6233766233766234</v>
      </c>
      <c r="L555" s="158">
        <f t="shared" si="74"/>
        <v>1.3562386980108498</v>
      </c>
      <c r="M555" s="158">
        <f t="shared" si="74"/>
        <v>1.5657620041753653</v>
      </c>
      <c r="N555" s="158">
        <f t="shared" si="74"/>
        <v>1.1961722488038278</v>
      </c>
      <c r="O555" s="159">
        <f t="shared" si="74"/>
        <v>1.1244377811094453</v>
      </c>
    </row>
    <row r="556" spans="1:17" ht="20.25" customHeight="1" x14ac:dyDescent="0.15">
      <c r="A556" s="413" t="s">
        <v>52</v>
      </c>
      <c r="B556" s="41" t="s">
        <v>17</v>
      </c>
      <c r="C556" s="60">
        <f t="shared" ref="C556:C564" si="75">SUM(D556:O556)</f>
        <v>12632</v>
      </c>
      <c r="D556" s="61">
        <v>300</v>
      </c>
      <c r="E556" s="61">
        <v>300</v>
      </c>
      <c r="F556" s="61">
        <v>300</v>
      </c>
      <c r="G556" s="61">
        <v>763</v>
      </c>
      <c r="H556" s="61">
        <v>1726</v>
      </c>
      <c r="I556" s="61">
        <v>1117</v>
      </c>
      <c r="J556" s="61">
        <v>2347</v>
      </c>
      <c r="K556" s="61">
        <v>2770</v>
      </c>
      <c r="L556" s="61">
        <v>1329</v>
      </c>
      <c r="M556" s="61">
        <v>1027</v>
      </c>
      <c r="N556" s="61">
        <v>353</v>
      </c>
      <c r="O556" s="62">
        <v>300</v>
      </c>
    </row>
    <row r="557" spans="1:17" ht="20.25" customHeight="1" x14ac:dyDescent="0.15">
      <c r="A557" s="414"/>
      <c r="B557" s="12" t="s">
        <v>18</v>
      </c>
      <c r="C557" s="56">
        <f t="shared" si="75"/>
        <v>8653</v>
      </c>
      <c r="D557" s="57">
        <v>405</v>
      </c>
      <c r="E557" s="57">
        <v>200</v>
      </c>
      <c r="F557" s="57">
        <v>200</v>
      </c>
      <c r="G557" s="57">
        <v>200</v>
      </c>
      <c r="H557" s="57">
        <v>560</v>
      </c>
      <c r="I557" s="57">
        <v>1114</v>
      </c>
      <c r="J557" s="57">
        <v>1636</v>
      </c>
      <c r="K557" s="57">
        <v>1770</v>
      </c>
      <c r="L557" s="57">
        <v>871</v>
      </c>
      <c r="M557" s="57">
        <v>908</v>
      </c>
      <c r="N557" s="57">
        <v>308</v>
      </c>
      <c r="O557" s="58">
        <v>481</v>
      </c>
    </row>
    <row r="558" spans="1:17" ht="20.25" customHeight="1" x14ac:dyDescent="0.15">
      <c r="A558" s="414"/>
      <c r="B558" s="11" t="s">
        <v>19</v>
      </c>
      <c r="C558" s="56">
        <f t="shared" si="75"/>
        <v>19693</v>
      </c>
      <c r="D558" s="57">
        <v>1533</v>
      </c>
      <c r="E558" s="57">
        <v>1532</v>
      </c>
      <c r="F558" s="57">
        <v>1275</v>
      </c>
      <c r="G558" s="57">
        <v>1030</v>
      </c>
      <c r="H558" s="57">
        <v>1587</v>
      </c>
      <c r="I558" s="57">
        <v>1910</v>
      </c>
      <c r="J558" s="57">
        <v>2502</v>
      </c>
      <c r="K558" s="57">
        <v>2612</v>
      </c>
      <c r="L558" s="57">
        <v>1563</v>
      </c>
      <c r="M558" s="57">
        <v>1994</v>
      </c>
      <c r="N558" s="57">
        <v>1492</v>
      </c>
      <c r="O558" s="58">
        <v>663</v>
      </c>
    </row>
    <row r="559" spans="1:17" ht="20.25" customHeight="1" x14ac:dyDescent="0.15">
      <c r="A559" s="414"/>
      <c r="B559" s="11" t="s">
        <v>67</v>
      </c>
      <c r="C559" s="56">
        <f t="shared" si="75"/>
        <v>28851</v>
      </c>
      <c r="D559" s="57">
        <v>2308</v>
      </c>
      <c r="E559" s="57">
        <v>1802</v>
      </c>
      <c r="F559" s="57">
        <v>2133</v>
      </c>
      <c r="G559" s="57">
        <v>2051</v>
      </c>
      <c r="H559" s="57">
        <v>1973</v>
      </c>
      <c r="I559" s="57">
        <v>2615</v>
      </c>
      <c r="J559" s="57">
        <v>2880</v>
      </c>
      <c r="K559" s="57">
        <v>3675</v>
      </c>
      <c r="L559" s="57">
        <v>2653</v>
      </c>
      <c r="M559" s="57">
        <v>3269</v>
      </c>
      <c r="N559" s="57">
        <v>2377</v>
      </c>
      <c r="O559" s="58">
        <v>1115</v>
      </c>
    </row>
    <row r="560" spans="1:17" ht="20.25" customHeight="1" x14ac:dyDescent="0.15">
      <c r="A560" s="414"/>
      <c r="B560" s="12" t="s">
        <v>74</v>
      </c>
      <c r="C560" s="56">
        <f t="shared" si="75"/>
        <v>31162</v>
      </c>
      <c r="D560" s="20">
        <v>2308</v>
      </c>
      <c r="E560" s="20">
        <v>1765</v>
      </c>
      <c r="F560" s="20">
        <v>2250</v>
      </c>
      <c r="G560" s="20">
        <v>1990</v>
      </c>
      <c r="H560" s="20">
        <v>2662</v>
      </c>
      <c r="I560" s="20">
        <v>2796</v>
      </c>
      <c r="J560" s="20">
        <v>3404</v>
      </c>
      <c r="K560" s="20">
        <v>3764</v>
      </c>
      <c r="L560" s="20">
        <v>2778</v>
      </c>
      <c r="M560" s="20">
        <v>3057</v>
      </c>
      <c r="N560" s="20">
        <v>2601</v>
      </c>
      <c r="O560" s="45">
        <v>1787</v>
      </c>
    </row>
    <row r="561" spans="1:17" ht="20.25" customHeight="1" x14ac:dyDescent="0.15">
      <c r="A561" s="414"/>
      <c r="B561" s="12" t="s">
        <v>77</v>
      </c>
      <c r="C561" s="56">
        <f t="shared" si="75"/>
        <v>37418</v>
      </c>
      <c r="D561" s="63">
        <v>3207</v>
      </c>
      <c r="E561" s="63">
        <v>2893</v>
      </c>
      <c r="F561" s="63">
        <v>3115</v>
      </c>
      <c r="G561" s="63">
        <v>2253</v>
      </c>
      <c r="H561" s="63">
        <v>2733</v>
      </c>
      <c r="I561" s="63">
        <v>3437</v>
      </c>
      <c r="J561" s="63">
        <v>3508</v>
      </c>
      <c r="K561" s="63">
        <v>3550</v>
      </c>
      <c r="L561" s="63">
        <v>2887</v>
      </c>
      <c r="M561" s="63">
        <v>3548</v>
      </c>
      <c r="N561" s="63">
        <v>3500</v>
      </c>
      <c r="O561" s="64">
        <v>2787</v>
      </c>
    </row>
    <row r="562" spans="1:17" ht="20.25" customHeight="1" x14ac:dyDescent="0.15">
      <c r="A562" s="414"/>
      <c r="B562" s="12" t="s">
        <v>80</v>
      </c>
      <c r="C562" s="56">
        <f t="shared" si="75"/>
        <v>407</v>
      </c>
      <c r="D562" s="63">
        <v>200</v>
      </c>
      <c r="E562" s="63">
        <v>200</v>
      </c>
      <c r="F562" s="63">
        <v>0</v>
      </c>
      <c r="G562" s="63">
        <v>0</v>
      </c>
      <c r="H562" s="63">
        <v>0</v>
      </c>
      <c r="I562" s="63">
        <v>0</v>
      </c>
      <c r="J562" s="63">
        <v>0</v>
      </c>
      <c r="K562" s="63">
        <v>0</v>
      </c>
      <c r="L562" s="63">
        <v>0</v>
      </c>
      <c r="M562" s="63">
        <v>7</v>
      </c>
      <c r="N562" s="63">
        <v>0</v>
      </c>
      <c r="O562" s="64">
        <v>0</v>
      </c>
    </row>
    <row r="563" spans="1:17" s="228" customFormat="1" ht="20.25" customHeight="1" x14ac:dyDescent="0.15">
      <c r="A563" s="236"/>
      <c r="B563" s="12" t="s">
        <v>132</v>
      </c>
      <c r="C563" s="56">
        <f t="shared" si="75"/>
        <v>250</v>
      </c>
      <c r="D563" s="185">
        <v>0</v>
      </c>
      <c r="E563" s="185">
        <v>0</v>
      </c>
      <c r="F563" s="185">
        <v>0</v>
      </c>
      <c r="G563" s="185">
        <v>0</v>
      </c>
      <c r="H563" s="185">
        <v>0</v>
      </c>
      <c r="I563" s="185">
        <v>0</v>
      </c>
      <c r="J563" s="185">
        <v>100</v>
      </c>
      <c r="K563" s="185">
        <v>90</v>
      </c>
      <c r="L563" s="185">
        <v>60</v>
      </c>
      <c r="M563" s="185">
        <v>0</v>
      </c>
      <c r="N563" s="185">
        <v>0</v>
      </c>
      <c r="O563" s="186">
        <v>0</v>
      </c>
      <c r="P563" s="232"/>
    </row>
    <row r="564" spans="1:17" s="228" customFormat="1" ht="20.25" customHeight="1" x14ac:dyDescent="0.15">
      <c r="A564" s="253"/>
      <c r="B564" s="36" t="s">
        <v>150</v>
      </c>
      <c r="C564" s="56">
        <f t="shared" si="75"/>
        <v>755</v>
      </c>
      <c r="D564" s="185">
        <v>0</v>
      </c>
      <c r="E564" s="185">
        <v>0</v>
      </c>
      <c r="F564" s="185">
        <v>0</v>
      </c>
      <c r="G564" s="185">
        <v>0</v>
      </c>
      <c r="H564" s="185">
        <v>0</v>
      </c>
      <c r="I564" s="185">
        <v>0</v>
      </c>
      <c r="J564" s="185">
        <v>235</v>
      </c>
      <c r="K564" s="185">
        <v>450</v>
      </c>
      <c r="L564" s="185">
        <v>70</v>
      </c>
      <c r="M564" s="185">
        <v>0</v>
      </c>
      <c r="N564" s="185">
        <v>0</v>
      </c>
      <c r="O564" s="186">
        <v>0</v>
      </c>
      <c r="P564" s="232"/>
    </row>
    <row r="565" spans="1:17" s="228" customFormat="1" ht="20.25" customHeight="1" x14ac:dyDescent="0.15">
      <c r="A565" s="332"/>
      <c r="B565" s="36" t="s">
        <v>166</v>
      </c>
      <c r="C565" s="53">
        <v>0</v>
      </c>
      <c r="D565" s="53">
        <v>0</v>
      </c>
      <c r="E565" s="53">
        <v>0</v>
      </c>
      <c r="F565" s="53">
        <v>0</v>
      </c>
      <c r="G565" s="53">
        <v>0</v>
      </c>
      <c r="H565" s="53">
        <v>0</v>
      </c>
      <c r="I565" s="53">
        <v>0</v>
      </c>
      <c r="J565" s="53">
        <v>0</v>
      </c>
      <c r="K565" s="53">
        <v>0</v>
      </c>
      <c r="L565" s="53">
        <v>0</v>
      </c>
      <c r="M565" s="53">
        <v>0</v>
      </c>
      <c r="N565" s="53">
        <v>0</v>
      </c>
      <c r="O565" s="53">
        <v>0</v>
      </c>
      <c r="P565" s="232"/>
    </row>
    <row r="566" spans="1:17" s="228" customFormat="1" ht="20.25" customHeight="1" thickBot="1" x14ac:dyDescent="0.2">
      <c r="A566" s="285"/>
      <c r="B566" s="299" t="s">
        <v>158</v>
      </c>
      <c r="C566" s="313">
        <f>C565/C564</f>
        <v>0</v>
      </c>
      <c r="D566" s="315" t="s">
        <v>157</v>
      </c>
      <c r="E566" s="315" t="s">
        <v>157</v>
      </c>
      <c r="F566" s="315" t="s">
        <v>157</v>
      </c>
      <c r="G566" s="315" t="s">
        <v>157</v>
      </c>
      <c r="H566" s="315" t="s">
        <v>157</v>
      </c>
      <c r="I566" s="315" t="s">
        <v>157</v>
      </c>
      <c r="J566" s="313">
        <f>J565/J564</f>
        <v>0</v>
      </c>
      <c r="K566" s="313">
        <f t="shared" ref="K566:L566" si="76">K565/K564</f>
        <v>0</v>
      </c>
      <c r="L566" s="313">
        <f t="shared" si="76"/>
        <v>0</v>
      </c>
      <c r="M566" s="315" t="s">
        <v>157</v>
      </c>
      <c r="N566" s="315" t="s">
        <v>157</v>
      </c>
      <c r="O566" s="315" t="s">
        <v>157</v>
      </c>
      <c r="P566" s="232"/>
    </row>
    <row r="567" spans="1:17" ht="20.25" customHeight="1" x14ac:dyDescent="0.15">
      <c r="A567" s="413" t="s">
        <v>64</v>
      </c>
      <c r="B567" s="41" t="s">
        <v>17</v>
      </c>
      <c r="C567" s="60">
        <f t="shared" ref="C567:C582" si="77">SUM(D567:O567)</f>
        <v>4859</v>
      </c>
      <c r="D567" s="61">
        <v>37</v>
      </c>
      <c r="E567" s="61">
        <v>46</v>
      </c>
      <c r="F567" s="61">
        <v>726</v>
      </c>
      <c r="G567" s="61">
        <v>208</v>
      </c>
      <c r="H567" s="61">
        <v>303</v>
      </c>
      <c r="I567" s="61">
        <v>107</v>
      </c>
      <c r="J567" s="61">
        <v>1235</v>
      </c>
      <c r="K567" s="61">
        <v>2016</v>
      </c>
      <c r="L567" s="61">
        <v>89</v>
      </c>
      <c r="M567" s="61">
        <v>92</v>
      </c>
      <c r="N567" s="61">
        <v>0</v>
      </c>
      <c r="O567" s="62">
        <v>0</v>
      </c>
    </row>
    <row r="568" spans="1:17" ht="20.25" customHeight="1" x14ac:dyDescent="0.15">
      <c r="A568" s="414"/>
      <c r="B568" s="12" t="s">
        <v>18</v>
      </c>
      <c r="C568" s="56">
        <f t="shared" si="77"/>
        <v>3942</v>
      </c>
      <c r="D568" s="57">
        <v>57</v>
      </c>
      <c r="E568" s="57">
        <v>61</v>
      </c>
      <c r="F568" s="57">
        <v>361</v>
      </c>
      <c r="G568" s="57">
        <v>477</v>
      </c>
      <c r="H568" s="57">
        <v>296</v>
      </c>
      <c r="I568" s="57">
        <v>258</v>
      </c>
      <c r="J568" s="57">
        <v>565</v>
      </c>
      <c r="K568" s="57">
        <v>794</v>
      </c>
      <c r="L568" s="57">
        <v>360</v>
      </c>
      <c r="M568" s="57">
        <v>444</v>
      </c>
      <c r="N568" s="57">
        <v>205</v>
      </c>
      <c r="O568" s="58">
        <v>64</v>
      </c>
    </row>
    <row r="569" spans="1:17" ht="20.25" customHeight="1" x14ac:dyDescent="0.15">
      <c r="A569" s="414"/>
      <c r="B569" s="11" t="s">
        <v>19</v>
      </c>
      <c r="C569" s="56">
        <f t="shared" si="77"/>
        <v>4967</v>
      </c>
      <c r="D569" s="57">
        <v>0</v>
      </c>
      <c r="E569" s="57">
        <v>0</v>
      </c>
      <c r="F569" s="57">
        <v>206</v>
      </c>
      <c r="G569" s="57">
        <v>346</v>
      </c>
      <c r="H569" s="57">
        <v>423</v>
      </c>
      <c r="I569" s="57">
        <v>584</v>
      </c>
      <c r="J569" s="57">
        <v>738</v>
      </c>
      <c r="K569" s="57">
        <v>1330</v>
      </c>
      <c r="L569" s="57">
        <v>504</v>
      </c>
      <c r="M569" s="57">
        <v>620</v>
      </c>
      <c r="N569" s="57">
        <v>152</v>
      </c>
      <c r="O569" s="58">
        <v>64</v>
      </c>
    </row>
    <row r="570" spans="1:17" ht="20.25" customHeight="1" x14ac:dyDescent="0.15">
      <c r="A570" s="414"/>
      <c r="B570" s="11" t="s">
        <v>67</v>
      </c>
      <c r="C570" s="56">
        <f t="shared" si="77"/>
        <v>24314</v>
      </c>
      <c r="D570" s="57">
        <v>0</v>
      </c>
      <c r="E570" s="57">
        <v>0</v>
      </c>
      <c r="F570" s="57">
        <v>1203</v>
      </c>
      <c r="G570" s="57">
        <v>1805</v>
      </c>
      <c r="H570" s="57">
        <v>5111</v>
      </c>
      <c r="I570" s="57">
        <v>3223</v>
      </c>
      <c r="J570" s="57">
        <v>2497</v>
      </c>
      <c r="K570" s="57">
        <v>2322</v>
      </c>
      <c r="L570" s="57">
        <v>3820</v>
      </c>
      <c r="M570" s="57">
        <v>2607</v>
      </c>
      <c r="N570" s="57">
        <v>978</v>
      </c>
      <c r="O570" s="58">
        <v>748</v>
      </c>
    </row>
    <row r="571" spans="1:17" ht="20.25" customHeight="1" x14ac:dyDescent="0.15">
      <c r="A571" s="414"/>
      <c r="B571" s="12" t="s">
        <v>74</v>
      </c>
      <c r="C571" s="56">
        <f t="shared" si="77"/>
        <v>4000</v>
      </c>
      <c r="D571" s="57">
        <v>0</v>
      </c>
      <c r="E571" s="57">
        <v>0</v>
      </c>
      <c r="F571" s="57">
        <v>348</v>
      </c>
      <c r="G571" s="57">
        <v>368</v>
      </c>
      <c r="H571" s="57">
        <v>605</v>
      </c>
      <c r="I571" s="57">
        <v>260</v>
      </c>
      <c r="J571" s="57">
        <v>243</v>
      </c>
      <c r="K571" s="57">
        <v>575</v>
      </c>
      <c r="L571" s="57">
        <v>635</v>
      </c>
      <c r="M571" s="57">
        <v>580</v>
      </c>
      <c r="N571" s="57">
        <v>358</v>
      </c>
      <c r="O571" s="58">
        <v>28</v>
      </c>
    </row>
    <row r="572" spans="1:17" ht="20.25" customHeight="1" x14ac:dyDescent="0.15">
      <c r="A572" s="414"/>
      <c r="B572" s="12" t="s">
        <v>77</v>
      </c>
      <c r="C572" s="56">
        <f t="shared" si="77"/>
        <v>3877</v>
      </c>
      <c r="D572" s="63">
        <v>0</v>
      </c>
      <c r="E572" s="63">
        <v>0</v>
      </c>
      <c r="F572" s="63">
        <v>302</v>
      </c>
      <c r="G572" s="63">
        <v>315</v>
      </c>
      <c r="H572" s="63">
        <v>955</v>
      </c>
      <c r="I572" s="63">
        <v>185</v>
      </c>
      <c r="J572" s="63">
        <v>242</v>
      </c>
      <c r="K572" s="63">
        <v>183</v>
      </c>
      <c r="L572" s="63">
        <v>329</v>
      </c>
      <c r="M572" s="63">
        <v>1100</v>
      </c>
      <c r="N572" s="63">
        <v>232</v>
      </c>
      <c r="O572" s="64">
        <v>34</v>
      </c>
    </row>
    <row r="573" spans="1:17" ht="20.25" customHeight="1" x14ac:dyDescent="0.15">
      <c r="A573" s="414"/>
      <c r="B573" s="12" t="s">
        <v>80</v>
      </c>
      <c r="C573" s="56">
        <f t="shared" si="77"/>
        <v>150</v>
      </c>
      <c r="D573" s="63">
        <v>0</v>
      </c>
      <c r="E573" s="63">
        <v>0</v>
      </c>
      <c r="F573" s="63">
        <v>0</v>
      </c>
      <c r="G573" s="63">
        <v>0</v>
      </c>
      <c r="H573" s="63">
        <v>0</v>
      </c>
      <c r="I573" s="63">
        <v>20</v>
      </c>
      <c r="J573" s="63">
        <v>16</v>
      </c>
      <c r="K573" s="63">
        <v>54</v>
      </c>
      <c r="L573" s="63">
        <v>20</v>
      </c>
      <c r="M573" s="63">
        <v>20</v>
      </c>
      <c r="N573" s="63">
        <v>20</v>
      </c>
      <c r="O573" s="64">
        <v>0</v>
      </c>
    </row>
    <row r="574" spans="1:17" ht="20.25" customHeight="1" x14ac:dyDescent="0.15">
      <c r="A574" s="414"/>
      <c r="B574" s="12" t="s">
        <v>82</v>
      </c>
      <c r="C574" s="56">
        <f t="shared" si="77"/>
        <v>9760</v>
      </c>
      <c r="D574" s="83">
        <v>0</v>
      </c>
      <c r="E574" s="83">
        <v>0</v>
      </c>
      <c r="F574" s="83">
        <v>287</v>
      </c>
      <c r="G574" s="83">
        <v>532</v>
      </c>
      <c r="H574" s="83">
        <v>1683</v>
      </c>
      <c r="I574" s="83">
        <v>1301</v>
      </c>
      <c r="J574" s="83">
        <v>1248</v>
      </c>
      <c r="K574" s="83">
        <v>934</v>
      </c>
      <c r="L574" s="83">
        <v>1782</v>
      </c>
      <c r="M574" s="83">
        <v>1016</v>
      </c>
      <c r="N574" s="83">
        <v>709</v>
      </c>
      <c r="O574" s="84">
        <v>268</v>
      </c>
    </row>
    <row r="575" spans="1:17" ht="20.25" customHeight="1" x14ac:dyDescent="0.15">
      <c r="A575" s="414"/>
      <c r="B575" s="90" t="s">
        <v>88</v>
      </c>
      <c r="C575" s="59">
        <f t="shared" si="77"/>
        <v>12614</v>
      </c>
      <c r="D575" s="63">
        <v>0</v>
      </c>
      <c r="E575" s="63">
        <v>0</v>
      </c>
      <c r="F575" s="63">
        <v>597</v>
      </c>
      <c r="G575" s="63">
        <v>854</v>
      </c>
      <c r="H575" s="63">
        <v>2173</v>
      </c>
      <c r="I575" s="63">
        <v>2094</v>
      </c>
      <c r="J575" s="63">
        <v>1068</v>
      </c>
      <c r="K575" s="63">
        <v>1654</v>
      </c>
      <c r="L575" s="63">
        <v>2024</v>
      </c>
      <c r="M575" s="63">
        <v>1077</v>
      </c>
      <c r="N575" s="63">
        <v>932</v>
      </c>
      <c r="O575" s="64">
        <v>141</v>
      </c>
      <c r="P575" s="122"/>
      <c r="Q575" s="120"/>
    </row>
    <row r="576" spans="1:17" ht="20.25" customHeight="1" x14ac:dyDescent="0.15">
      <c r="A576" s="414"/>
      <c r="B576" s="12" t="s">
        <v>90</v>
      </c>
      <c r="C576" s="59">
        <f t="shared" si="77"/>
        <v>12448</v>
      </c>
      <c r="D576" s="104">
        <v>0</v>
      </c>
      <c r="E576" s="104">
        <v>0</v>
      </c>
      <c r="F576" s="104">
        <v>40</v>
      </c>
      <c r="G576" s="104">
        <v>666</v>
      </c>
      <c r="H576" s="104">
        <v>2976</v>
      </c>
      <c r="I576" s="104">
        <v>1262</v>
      </c>
      <c r="J576" s="104">
        <v>1698</v>
      </c>
      <c r="K576" s="104">
        <v>998</v>
      </c>
      <c r="L576" s="104">
        <v>1873</v>
      </c>
      <c r="M576" s="104">
        <v>1576</v>
      </c>
      <c r="N576" s="104">
        <v>1210</v>
      </c>
      <c r="O576" s="107">
        <v>149</v>
      </c>
    </row>
    <row r="577" spans="1:17" ht="20.25" customHeight="1" x14ac:dyDescent="0.15">
      <c r="A577" s="414"/>
      <c r="B577" s="90" t="s">
        <v>99</v>
      </c>
      <c r="C577" s="59">
        <f t="shared" si="77"/>
        <v>15517</v>
      </c>
      <c r="D577" s="105">
        <v>0</v>
      </c>
      <c r="E577" s="105">
        <v>0</v>
      </c>
      <c r="F577" s="105">
        <v>1791</v>
      </c>
      <c r="G577" s="105">
        <v>973</v>
      </c>
      <c r="H577" s="105">
        <v>3094</v>
      </c>
      <c r="I577" s="105">
        <v>765</v>
      </c>
      <c r="J577" s="105">
        <v>1724</v>
      </c>
      <c r="K577" s="105">
        <v>1691</v>
      </c>
      <c r="L577" s="105">
        <v>1957</v>
      </c>
      <c r="M577" s="105">
        <v>2011</v>
      </c>
      <c r="N577" s="105">
        <v>1116</v>
      </c>
      <c r="O577" s="106">
        <v>395</v>
      </c>
    </row>
    <row r="578" spans="1:17" ht="20.25" customHeight="1" x14ac:dyDescent="0.15">
      <c r="A578" s="414"/>
      <c r="B578" s="90" t="s">
        <v>102</v>
      </c>
      <c r="C578" s="59">
        <f t="shared" si="77"/>
        <v>15301</v>
      </c>
      <c r="D578" s="125">
        <v>0</v>
      </c>
      <c r="E578" s="125">
        <v>0</v>
      </c>
      <c r="F578" s="125">
        <v>2215</v>
      </c>
      <c r="G578" s="125">
        <v>1545</v>
      </c>
      <c r="H578" s="125">
        <v>2692</v>
      </c>
      <c r="I578" s="125">
        <v>1019</v>
      </c>
      <c r="J578" s="125">
        <v>1854</v>
      </c>
      <c r="K578" s="125">
        <v>969</v>
      </c>
      <c r="L578" s="125">
        <v>1394</v>
      </c>
      <c r="M578" s="125">
        <v>2105</v>
      </c>
      <c r="N578" s="125">
        <v>1246</v>
      </c>
      <c r="O578" s="126">
        <v>262</v>
      </c>
    </row>
    <row r="579" spans="1:17" ht="20.25" customHeight="1" x14ac:dyDescent="0.15">
      <c r="A579" s="414"/>
      <c r="B579" s="90" t="s">
        <v>126</v>
      </c>
      <c r="C579" s="59">
        <f t="shared" si="77"/>
        <v>14041</v>
      </c>
      <c r="D579" s="125">
        <v>103</v>
      </c>
      <c r="E579" s="125">
        <v>133</v>
      </c>
      <c r="F579" s="125">
        <v>1709</v>
      </c>
      <c r="G579" s="125">
        <v>1622</v>
      </c>
      <c r="H579" s="125">
        <v>2208</v>
      </c>
      <c r="I579" s="125">
        <v>1308</v>
      </c>
      <c r="J579" s="125">
        <v>1640</v>
      </c>
      <c r="K579" s="125">
        <v>1622</v>
      </c>
      <c r="L579" s="125">
        <v>1493</v>
      </c>
      <c r="M579" s="125">
        <v>1105</v>
      </c>
      <c r="N579" s="125">
        <v>881</v>
      </c>
      <c r="O579" s="126">
        <v>217</v>
      </c>
    </row>
    <row r="580" spans="1:17" s="228" customFormat="1" ht="20.25" customHeight="1" x14ac:dyDescent="0.15">
      <c r="A580" s="414"/>
      <c r="B580" s="90" t="s">
        <v>132</v>
      </c>
      <c r="C580" s="59">
        <f t="shared" si="77"/>
        <v>12202</v>
      </c>
      <c r="D580" s="125">
        <v>115</v>
      </c>
      <c r="E580" s="125">
        <v>177</v>
      </c>
      <c r="F580" s="125">
        <v>831</v>
      </c>
      <c r="G580" s="125">
        <v>1066</v>
      </c>
      <c r="H580" s="125">
        <v>1960</v>
      </c>
      <c r="I580" s="125">
        <v>1959</v>
      </c>
      <c r="J580" s="125">
        <v>1566</v>
      </c>
      <c r="K580" s="125">
        <v>841</v>
      </c>
      <c r="L580" s="125">
        <v>1240</v>
      </c>
      <c r="M580" s="125">
        <v>1185</v>
      </c>
      <c r="N580" s="125">
        <v>893</v>
      </c>
      <c r="O580" s="126">
        <v>369</v>
      </c>
      <c r="P580" s="232"/>
    </row>
    <row r="581" spans="1:17" s="228" customFormat="1" ht="20.25" customHeight="1" x14ac:dyDescent="0.15">
      <c r="A581" s="414"/>
      <c r="B581" s="90" t="s">
        <v>150</v>
      </c>
      <c r="C581" s="59">
        <f t="shared" si="77"/>
        <v>12753</v>
      </c>
      <c r="D581" s="125">
        <v>165</v>
      </c>
      <c r="E581" s="125">
        <v>272</v>
      </c>
      <c r="F581" s="125">
        <v>1360</v>
      </c>
      <c r="G581" s="125">
        <v>1018</v>
      </c>
      <c r="H581" s="125">
        <v>1965</v>
      </c>
      <c r="I581" s="125">
        <v>1285</v>
      </c>
      <c r="J581" s="125">
        <v>1109</v>
      </c>
      <c r="K581" s="125">
        <v>1778</v>
      </c>
      <c r="L581" s="125">
        <v>1659</v>
      </c>
      <c r="M581" s="125">
        <v>533</v>
      </c>
      <c r="N581" s="125">
        <v>1052</v>
      </c>
      <c r="O581" s="126">
        <v>557</v>
      </c>
      <c r="P581" s="232"/>
    </row>
    <row r="582" spans="1:17" s="228" customFormat="1" ht="20.25" customHeight="1" x14ac:dyDescent="0.15">
      <c r="A582" s="414"/>
      <c r="B582" s="90" t="s">
        <v>166</v>
      </c>
      <c r="C582" s="59">
        <f t="shared" si="77"/>
        <v>6495</v>
      </c>
      <c r="D582" s="125">
        <v>311</v>
      </c>
      <c r="E582" s="125">
        <v>670</v>
      </c>
      <c r="F582" s="125">
        <v>55</v>
      </c>
      <c r="G582" s="125">
        <v>0</v>
      </c>
      <c r="H582" s="125">
        <v>159</v>
      </c>
      <c r="I582" s="125">
        <v>837</v>
      </c>
      <c r="J582" s="125">
        <v>908</v>
      </c>
      <c r="K582" s="125">
        <v>794</v>
      </c>
      <c r="L582" s="125">
        <v>764</v>
      </c>
      <c r="M582" s="125">
        <v>994</v>
      </c>
      <c r="N582" s="125">
        <v>633</v>
      </c>
      <c r="O582" s="341">
        <v>370</v>
      </c>
      <c r="P582" s="232"/>
    </row>
    <row r="583" spans="1:17" ht="20.25" customHeight="1" thickBot="1" x14ac:dyDescent="0.2">
      <c r="A583" s="415"/>
      <c r="B583" s="139" t="s">
        <v>20</v>
      </c>
      <c r="C583" s="156">
        <f>C582/C581</f>
        <v>0.50929193131027994</v>
      </c>
      <c r="D583" s="156">
        <f t="shared" ref="D583:O583" si="78">D582/D581</f>
        <v>1.8848484848484848</v>
      </c>
      <c r="E583" s="156">
        <f t="shared" si="78"/>
        <v>2.4632352941176472</v>
      </c>
      <c r="F583" s="156">
        <f t="shared" si="78"/>
        <v>4.0441176470588237E-2</v>
      </c>
      <c r="G583" s="156">
        <f t="shared" si="78"/>
        <v>0</v>
      </c>
      <c r="H583" s="156">
        <f t="shared" si="78"/>
        <v>8.0916030534351147E-2</v>
      </c>
      <c r="I583" s="156">
        <f t="shared" si="78"/>
        <v>0.65136186770428017</v>
      </c>
      <c r="J583" s="156">
        <f t="shared" si="78"/>
        <v>0.81875563570784493</v>
      </c>
      <c r="K583" s="156">
        <f t="shared" si="78"/>
        <v>0.44656917885264341</v>
      </c>
      <c r="L583" s="156">
        <f t="shared" si="78"/>
        <v>0.4605183845690175</v>
      </c>
      <c r="M583" s="156">
        <f t="shared" si="78"/>
        <v>1.8649155722326454</v>
      </c>
      <c r="N583" s="156">
        <f t="shared" si="78"/>
        <v>0.60171102661596954</v>
      </c>
      <c r="O583" s="156">
        <f t="shared" si="78"/>
        <v>0.6642728904847397</v>
      </c>
    </row>
    <row r="584" spans="1:17" ht="20.25" customHeight="1" x14ac:dyDescent="0.15">
      <c r="A584" s="413" t="s">
        <v>53</v>
      </c>
      <c r="B584" s="41" t="s">
        <v>17</v>
      </c>
      <c r="C584" s="60">
        <f t="shared" ref="C584:C599" si="79">SUM(D584:O584)</f>
        <v>44172</v>
      </c>
      <c r="D584" s="61">
        <v>4412</v>
      </c>
      <c r="E584" s="61">
        <v>3705</v>
      </c>
      <c r="F584" s="61">
        <v>3872</v>
      </c>
      <c r="G584" s="61">
        <v>3764</v>
      </c>
      <c r="H584" s="61">
        <v>3831</v>
      </c>
      <c r="I584" s="61">
        <v>3434</v>
      </c>
      <c r="J584" s="61">
        <v>3329</v>
      </c>
      <c r="K584" s="61">
        <v>3496</v>
      </c>
      <c r="L584" s="61">
        <v>3050</v>
      </c>
      <c r="M584" s="61">
        <v>3837</v>
      </c>
      <c r="N584" s="61">
        <v>4031</v>
      </c>
      <c r="O584" s="62">
        <v>3411</v>
      </c>
    </row>
    <row r="585" spans="1:17" ht="20.25" customHeight="1" x14ac:dyDescent="0.15">
      <c r="A585" s="414"/>
      <c r="B585" s="12" t="s">
        <v>18</v>
      </c>
      <c r="C585" s="56">
        <f t="shared" si="79"/>
        <v>41325</v>
      </c>
      <c r="D585" s="57">
        <v>4128</v>
      </c>
      <c r="E585" s="57">
        <v>3501</v>
      </c>
      <c r="F585" s="57">
        <v>3622</v>
      </c>
      <c r="G585" s="57">
        <v>3522</v>
      </c>
      <c r="H585" s="57">
        <v>3583</v>
      </c>
      <c r="I585" s="57">
        <v>3214</v>
      </c>
      <c r="J585" s="57">
        <v>3115</v>
      </c>
      <c r="K585" s="57">
        <v>3270</v>
      </c>
      <c r="L585" s="57">
        <v>2853</v>
      </c>
      <c r="M585" s="57">
        <v>3590</v>
      </c>
      <c r="N585" s="57">
        <v>3790</v>
      </c>
      <c r="O585" s="58">
        <v>3137</v>
      </c>
    </row>
    <row r="586" spans="1:17" ht="20.25" customHeight="1" x14ac:dyDescent="0.15">
      <c r="A586" s="414"/>
      <c r="B586" s="11" t="s">
        <v>19</v>
      </c>
      <c r="C586" s="56">
        <f t="shared" si="79"/>
        <v>26631</v>
      </c>
      <c r="D586" s="57">
        <v>2655</v>
      </c>
      <c r="E586" s="57">
        <v>2041</v>
      </c>
      <c r="F586" s="57">
        <v>2291</v>
      </c>
      <c r="G586" s="57">
        <v>2304</v>
      </c>
      <c r="H586" s="57">
        <v>2356</v>
      </c>
      <c r="I586" s="57">
        <v>2126</v>
      </c>
      <c r="J586" s="57">
        <v>1845</v>
      </c>
      <c r="K586" s="57">
        <v>1673</v>
      </c>
      <c r="L586" s="57">
        <v>1968</v>
      </c>
      <c r="M586" s="57">
        <v>2324</v>
      </c>
      <c r="N586" s="57">
        <v>2481</v>
      </c>
      <c r="O586" s="58">
        <v>2567</v>
      </c>
    </row>
    <row r="587" spans="1:17" ht="20.25" customHeight="1" x14ac:dyDescent="0.15">
      <c r="A587" s="414"/>
      <c r="B587" s="11" t="s">
        <v>67</v>
      </c>
      <c r="C587" s="56">
        <f t="shared" si="79"/>
        <v>26550</v>
      </c>
      <c r="D587" s="57">
        <v>2655</v>
      </c>
      <c r="E587" s="57">
        <v>2041</v>
      </c>
      <c r="F587" s="57">
        <v>2265</v>
      </c>
      <c r="G587" s="57">
        <v>2304</v>
      </c>
      <c r="H587" s="57">
        <v>2358</v>
      </c>
      <c r="I587" s="57">
        <v>2126</v>
      </c>
      <c r="J587" s="57">
        <v>1845</v>
      </c>
      <c r="K587" s="57">
        <v>1642</v>
      </c>
      <c r="L587" s="57">
        <v>1968</v>
      </c>
      <c r="M587" s="57">
        <v>2324</v>
      </c>
      <c r="N587" s="57">
        <v>2481</v>
      </c>
      <c r="O587" s="58">
        <v>2541</v>
      </c>
    </row>
    <row r="588" spans="1:17" ht="20.25" customHeight="1" x14ac:dyDescent="0.15">
      <c r="A588" s="414"/>
      <c r="B588" s="12" t="s">
        <v>74</v>
      </c>
      <c r="C588" s="56">
        <f t="shared" si="79"/>
        <v>29463</v>
      </c>
      <c r="D588" s="57">
        <v>2998</v>
      </c>
      <c r="E588" s="57">
        <v>2265</v>
      </c>
      <c r="F588" s="57">
        <v>2557</v>
      </c>
      <c r="G588" s="57">
        <v>2340</v>
      </c>
      <c r="H588" s="57">
        <v>2896</v>
      </c>
      <c r="I588" s="57">
        <v>2327</v>
      </c>
      <c r="J588" s="57">
        <v>2153</v>
      </c>
      <c r="K588" s="57">
        <v>1882</v>
      </c>
      <c r="L588" s="57">
        <v>2080</v>
      </c>
      <c r="M588" s="57">
        <v>2136</v>
      </c>
      <c r="N588" s="57">
        <v>2718</v>
      </c>
      <c r="O588" s="58">
        <v>3111</v>
      </c>
    </row>
    <row r="589" spans="1:17" ht="20.25" customHeight="1" x14ac:dyDescent="0.15">
      <c r="A589" s="414"/>
      <c r="B589" s="12" t="s">
        <v>77</v>
      </c>
      <c r="C589" s="56">
        <f t="shared" si="79"/>
        <v>20724</v>
      </c>
      <c r="D589" s="63">
        <v>2022</v>
      </c>
      <c r="E589" s="63">
        <v>1392</v>
      </c>
      <c r="F589" s="63">
        <v>1696</v>
      </c>
      <c r="G589" s="63">
        <v>1581</v>
      </c>
      <c r="H589" s="63">
        <v>2627</v>
      </c>
      <c r="I589" s="63">
        <v>1502</v>
      </c>
      <c r="J589" s="63">
        <v>1562</v>
      </c>
      <c r="K589" s="63">
        <v>1971</v>
      </c>
      <c r="L589" s="63">
        <v>1665</v>
      </c>
      <c r="M589" s="63">
        <v>1647</v>
      </c>
      <c r="N589" s="63">
        <v>1708</v>
      </c>
      <c r="O589" s="64">
        <v>1351</v>
      </c>
    </row>
    <row r="590" spans="1:17" ht="20.25" customHeight="1" x14ac:dyDescent="0.15">
      <c r="A590" s="414"/>
      <c r="B590" s="12" t="s">
        <v>80</v>
      </c>
      <c r="C590" s="56">
        <f t="shared" si="79"/>
        <v>10177</v>
      </c>
      <c r="D590" s="63">
        <v>2011</v>
      </c>
      <c r="E590" s="63">
        <v>2160</v>
      </c>
      <c r="F590" s="63">
        <v>931</v>
      </c>
      <c r="G590" s="63">
        <v>0</v>
      </c>
      <c r="H590" s="63">
        <v>0</v>
      </c>
      <c r="I590" s="63">
        <v>0</v>
      </c>
      <c r="J590" s="63">
        <v>0</v>
      </c>
      <c r="K590" s="63">
        <v>0</v>
      </c>
      <c r="L590" s="63">
        <v>0</v>
      </c>
      <c r="M590" s="63">
        <v>266</v>
      </c>
      <c r="N590" s="63">
        <v>1152</v>
      </c>
      <c r="O590" s="64">
        <v>3657</v>
      </c>
    </row>
    <row r="591" spans="1:17" ht="20.25" customHeight="1" x14ac:dyDescent="0.15">
      <c r="A591" s="414"/>
      <c r="B591" s="12" t="s">
        <v>82</v>
      </c>
      <c r="C591" s="56">
        <f t="shared" si="79"/>
        <v>22045</v>
      </c>
      <c r="D591" s="83">
        <v>1266</v>
      </c>
      <c r="E591" s="83">
        <v>1447</v>
      </c>
      <c r="F591" s="83">
        <v>1294</v>
      </c>
      <c r="G591" s="83">
        <v>1372</v>
      </c>
      <c r="H591" s="83">
        <v>1459</v>
      </c>
      <c r="I591" s="83">
        <v>1447</v>
      </c>
      <c r="J591" s="83">
        <v>1436</v>
      </c>
      <c r="K591" s="83">
        <v>804</v>
      </c>
      <c r="L591" s="83">
        <v>3132</v>
      </c>
      <c r="M591" s="83">
        <v>2924</v>
      </c>
      <c r="N591" s="83">
        <v>2827</v>
      </c>
      <c r="O591" s="84">
        <v>2637</v>
      </c>
    </row>
    <row r="592" spans="1:17" ht="20.25" customHeight="1" x14ac:dyDescent="0.15">
      <c r="A592" s="414"/>
      <c r="B592" s="90" t="s">
        <v>88</v>
      </c>
      <c r="C592" s="59">
        <f t="shared" si="79"/>
        <v>45323</v>
      </c>
      <c r="D592" s="83">
        <v>4844</v>
      </c>
      <c r="E592" s="83">
        <v>3270</v>
      </c>
      <c r="F592" s="83">
        <v>4561</v>
      </c>
      <c r="G592" s="83">
        <v>3433</v>
      </c>
      <c r="H592" s="83">
        <v>4000</v>
      </c>
      <c r="I592" s="83">
        <v>3435</v>
      </c>
      <c r="J592" s="83">
        <v>3420</v>
      </c>
      <c r="K592" s="83">
        <v>3925</v>
      </c>
      <c r="L592" s="83">
        <v>3345</v>
      </c>
      <c r="M592" s="83">
        <v>3387</v>
      </c>
      <c r="N592" s="83">
        <v>3986</v>
      </c>
      <c r="O592" s="84">
        <v>3717</v>
      </c>
      <c r="P592" s="122"/>
      <c r="Q592" s="120"/>
    </row>
    <row r="593" spans="1:16" ht="20.25" customHeight="1" x14ac:dyDescent="0.15">
      <c r="A593" s="414"/>
      <c r="B593" s="90" t="s">
        <v>90</v>
      </c>
      <c r="C593" s="59">
        <f t="shared" si="79"/>
        <v>42552</v>
      </c>
      <c r="D593" s="83">
        <v>3866</v>
      </c>
      <c r="E593" s="83">
        <v>2676</v>
      </c>
      <c r="F593" s="83">
        <v>4116</v>
      </c>
      <c r="G593" s="83">
        <v>2591</v>
      </c>
      <c r="H593" s="83">
        <v>4154</v>
      </c>
      <c r="I593" s="83">
        <v>3132</v>
      </c>
      <c r="J593" s="83">
        <v>3163</v>
      </c>
      <c r="K593" s="83">
        <v>4081</v>
      </c>
      <c r="L593" s="83">
        <v>3535</v>
      </c>
      <c r="M593" s="83">
        <v>3460</v>
      </c>
      <c r="N593" s="83">
        <v>4381</v>
      </c>
      <c r="O593" s="84">
        <v>3397</v>
      </c>
    </row>
    <row r="594" spans="1:16" ht="20.25" customHeight="1" x14ac:dyDescent="0.15">
      <c r="A594" s="414"/>
      <c r="B594" s="90" t="s">
        <v>99</v>
      </c>
      <c r="C594" s="59">
        <f t="shared" si="79"/>
        <v>44235</v>
      </c>
      <c r="D594" s="83">
        <v>3479</v>
      </c>
      <c r="E594" s="83">
        <v>3257</v>
      </c>
      <c r="F594" s="83">
        <v>4203</v>
      </c>
      <c r="G594" s="83">
        <v>3182</v>
      </c>
      <c r="H594" s="83">
        <v>4294</v>
      </c>
      <c r="I594" s="83">
        <v>3880</v>
      </c>
      <c r="J594" s="83">
        <v>3275</v>
      </c>
      <c r="K594" s="83">
        <v>3674</v>
      </c>
      <c r="L594" s="83">
        <v>3276</v>
      </c>
      <c r="M594" s="83">
        <v>3715</v>
      </c>
      <c r="N594" s="83">
        <v>4394</v>
      </c>
      <c r="O594" s="84">
        <v>3606</v>
      </c>
    </row>
    <row r="595" spans="1:16" ht="20.25" customHeight="1" x14ac:dyDescent="0.15">
      <c r="A595" s="414"/>
      <c r="B595" s="90" t="s">
        <v>102</v>
      </c>
      <c r="C595" s="59">
        <f t="shared" si="79"/>
        <v>41259</v>
      </c>
      <c r="D595" s="83">
        <v>3645</v>
      </c>
      <c r="E595" s="83">
        <v>3226</v>
      </c>
      <c r="F595" s="83">
        <v>3568</v>
      </c>
      <c r="G595" s="83">
        <v>3255</v>
      </c>
      <c r="H595" s="83">
        <v>3387</v>
      </c>
      <c r="I595" s="83">
        <v>3171</v>
      </c>
      <c r="J595" s="83">
        <v>3424</v>
      </c>
      <c r="K595" s="83">
        <v>3377</v>
      </c>
      <c r="L595" s="83">
        <v>3126</v>
      </c>
      <c r="M595" s="83">
        <v>3650</v>
      </c>
      <c r="N595" s="83">
        <v>3958</v>
      </c>
      <c r="O595" s="84">
        <v>3472</v>
      </c>
    </row>
    <row r="596" spans="1:16" ht="20.25" customHeight="1" x14ac:dyDescent="0.15">
      <c r="A596" s="414"/>
      <c r="B596" s="90" t="s">
        <v>126</v>
      </c>
      <c r="C596" s="59">
        <f t="shared" si="79"/>
        <v>39118</v>
      </c>
      <c r="D596" s="83">
        <v>3429</v>
      </c>
      <c r="E596" s="83">
        <v>3018</v>
      </c>
      <c r="F596" s="83">
        <v>3821</v>
      </c>
      <c r="G596" s="83">
        <v>3020</v>
      </c>
      <c r="H596" s="83">
        <v>3599</v>
      </c>
      <c r="I596" s="83">
        <v>2860</v>
      </c>
      <c r="J596" s="83">
        <v>3140</v>
      </c>
      <c r="K596" s="83">
        <v>3430</v>
      </c>
      <c r="L596" s="83">
        <v>3217</v>
      </c>
      <c r="M596" s="83">
        <v>3052</v>
      </c>
      <c r="N596" s="83">
        <v>3440</v>
      </c>
      <c r="O596" s="84">
        <v>3092</v>
      </c>
    </row>
    <row r="597" spans="1:16" s="228" customFormat="1" ht="20.25" customHeight="1" x14ac:dyDescent="0.15">
      <c r="A597" s="414"/>
      <c r="B597" s="90" t="s">
        <v>132</v>
      </c>
      <c r="C597" s="59">
        <f t="shared" si="79"/>
        <v>36077</v>
      </c>
      <c r="D597" s="83">
        <v>3476</v>
      </c>
      <c r="E597" s="83">
        <v>2573</v>
      </c>
      <c r="F597" s="83">
        <v>3081</v>
      </c>
      <c r="G597" s="83">
        <v>2774</v>
      </c>
      <c r="H597" s="83">
        <v>3027</v>
      </c>
      <c r="I597" s="83">
        <v>2628</v>
      </c>
      <c r="J597" s="83">
        <v>3140</v>
      </c>
      <c r="K597" s="83">
        <v>2870</v>
      </c>
      <c r="L597" s="83">
        <v>2910</v>
      </c>
      <c r="M597" s="83">
        <v>2923</v>
      </c>
      <c r="N597" s="83">
        <v>3589</v>
      </c>
      <c r="O597" s="84">
        <v>3086</v>
      </c>
      <c r="P597" s="232"/>
    </row>
    <row r="598" spans="1:16" s="228" customFormat="1" ht="20.25" customHeight="1" x14ac:dyDescent="0.15">
      <c r="A598" s="414"/>
      <c r="B598" s="90" t="s">
        <v>150</v>
      </c>
      <c r="C598" s="59">
        <f t="shared" si="79"/>
        <v>41029</v>
      </c>
      <c r="D598" s="83">
        <v>3783</v>
      </c>
      <c r="E598" s="83">
        <v>2887</v>
      </c>
      <c r="F598" s="83">
        <v>3881</v>
      </c>
      <c r="G598" s="83">
        <v>3210</v>
      </c>
      <c r="H598" s="83">
        <v>3314</v>
      </c>
      <c r="I598" s="83">
        <v>3308</v>
      </c>
      <c r="J598" s="83">
        <v>3096</v>
      </c>
      <c r="K598" s="83">
        <v>3458</v>
      </c>
      <c r="L598" s="83">
        <v>3893</v>
      </c>
      <c r="M598" s="83">
        <v>2143</v>
      </c>
      <c r="N598" s="83">
        <v>4153</v>
      </c>
      <c r="O598" s="84">
        <v>3903</v>
      </c>
      <c r="P598" s="232"/>
    </row>
    <row r="599" spans="1:16" s="228" customFormat="1" ht="20.25" customHeight="1" x14ac:dyDescent="0.15">
      <c r="A599" s="414"/>
      <c r="B599" s="90" t="s">
        <v>166</v>
      </c>
      <c r="C599" s="59">
        <f t="shared" si="79"/>
        <v>30471</v>
      </c>
      <c r="D599" s="83">
        <v>4438</v>
      </c>
      <c r="E599" s="83">
        <v>4480</v>
      </c>
      <c r="F599" s="83">
        <v>3682</v>
      </c>
      <c r="G599" s="83">
        <v>1012</v>
      </c>
      <c r="H599" s="83">
        <v>0</v>
      </c>
      <c r="I599" s="83">
        <v>2042</v>
      </c>
      <c r="J599" s="83">
        <v>2133</v>
      </c>
      <c r="K599" s="83">
        <v>2248</v>
      </c>
      <c r="L599" s="83">
        <v>2156</v>
      </c>
      <c r="M599" s="83">
        <v>2205</v>
      </c>
      <c r="N599" s="83">
        <v>3097</v>
      </c>
      <c r="O599" s="337">
        <v>2978</v>
      </c>
      <c r="P599" s="232"/>
    </row>
    <row r="600" spans="1:16" ht="20.25" customHeight="1" thickBot="1" x14ac:dyDescent="0.2">
      <c r="A600" s="415"/>
      <c r="B600" s="139" t="s">
        <v>20</v>
      </c>
      <c r="C600" s="156">
        <f>C599/C598</f>
        <v>0.74266981890857686</v>
      </c>
      <c r="D600" s="156">
        <f t="shared" ref="D600:O600" si="80">D599/D598</f>
        <v>1.1731430081945546</v>
      </c>
      <c r="E600" s="156">
        <f t="shared" si="80"/>
        <v>1.5517838586768271</v>
      </c>
      <c r="F600" s="156">
        <f t="shared" si="80"/>
        <v>0.94872455552692603</v>
      </c>
      <c r="G600" s="156">
        <f t="shared" si="80"/>
        <v>0.31526479750778819</v>
      </c>
      <c r="H600" s="156">
        <f t="shared" si="80"/>
        <v>0</v>
      </c>
      <c r="I600" s="156">
        <f t="shared" si="80"/>
        <v>0.61729141475211613</v>
      </c>
      <c r="J600" s="156">
        <f t="shared" si="80"/>
        <v>0.68895348837209303</v>
      </c>
      <c r="K600" s="156">
        <f t="shared" si="80"/>
        <v>0.65008675534991323</v>
      </c>
      <c r="L600" s="156">
        <f t="shared" si="80"/>
        <v>0.55381453891600307</v>
      </c>
      <c r="M600" s="156">
        <f t="shared" si="80"/>
        <v>1.0289314045730285</v>
      </c>
      <c r="N600" s="156">
        <f t="shared" si="80"/>
        <v>0.74572598121839639</v>
      </c>
      <c r="O600" s="156">
        <f t="shared" si="80"/>
        <v>0.76300281834486294</v>
      </c>
    </row>
    <row r="601" spans="1:16" ht="20.25" customHeight="1" x14ac:dyDescent="0.15">
      <c r="A601" s="195" t="s">
        <v>117</v>
      </c>
      <c r="B601" s="187" t="s">
        <v>118</v>
      </c>
      <c r="C601" s="188">
        <f>SUM(D601:O601)</f>
        <v>3847</v>
      </c>
      <c r="D601" s="188">
        <v>0</v>
      </c>
      <c r="E601" s="188">
        <v>0</v>
      </c>
      <c r="F601" s="188">
        <v>534</v>
      </c>
      <c r="G601" s="188">
        <v>465</v>
      </c>
      <c r="H601" s="188">
        <v>252</v>
      </c>
      <c r="I601" s="188">
        <v>364</v>
      </c>
      <c r="J601" s="188">
        <v>402</v>
      </c>
      <c r="K601" s="188">
        <v>409</v>
      </c>
      <c r="L601" s="188">
        <v>397</v>
      </c>
      <c r="M601" s="188">
        <v>355</v>
      </c>
      <c r="N601" s="188">
        <v>385</v>
      </c>
      <c r="O601" s="247">
        <v>284</v>
      </c>
    </row>
    <row r="602" spans="1:16" ht="20.25" customHeight="1" x14ac:dyDescent="0.15">
      <c r="A602" s="195"/>
      <c r="B602" s="227" t="s">
        <v>126</v>
      </c>
      <c r="C602" s="163">
        <f>SUM(D602:O602)</f>
        <v>4991</v>
      </c>
      <c r="D602" s="163">
        <v>282</v>
      </c>
      <c r="E602" s="163">
        <v>318</v>
      </c>
      <c r="F602" s="163">
        <v>485</v>
      </c>
      <c r="G602" s="163">
        <v>418</v>
      </c>
      <c r="H602" s="163">
        <v>524</v>
      </c>
      <c r="I602" s="163">
        <v>379</v>
      </c>
      <c r="J602" s="163">
        <v>458</v>
      </c>
      <c r="K602" s="163">
        <v>479</v>
      </c>
      <c r="L602" s="163">
        <v>534</v>
      </c>
      <c r="M602" s="163">
        <v>427</v>
      </c>
      <c r="N602" s="163">
        <v>414</v>
      </c>
      <c r="O602" s="164">
        <v>273</v>
      </c>
    </row>
    <row r="603" spans="1:16" s="228" customFormat="1" ht="20.25" customHeight="1" x14ac:dyDescent="0.15">
      <c r="A603" s="195"/>
      <c r="B603" s="227" t="s">
        <v>132</v>
      </c>
      <c r="C603" s="163">
        <f>SUM(D603:O603)</f>
        <v>2962</v>
      </c>
      <c r="D603" s="169">
        <v>174</v>
      </c>
      <c r="E603" s="169">
        <v>254</v>
      </c>
      <c r="F603" s="169">
        <v>330</v>
      </c>
      <c r="G603" s="169">
        <v>300</v>
      </c>
      <c r="H603" s="169">
        <v>286</v>
      </c>
      <c r="I603" s="169">
        <v>293</v>
      </c>
      <c r="J603" s="169">
        <v>273</v>
      </c>
      <c r="K603" s="169">
        <v>222</v>
      </c>
      <c r="L603" s="169">
        <v>229</v>
      </c>
      <c r="M603" s="169">
        <v>212</v>
      </c>
      <c r="N603" s="169">
        <v>280</v>
      </c>
      <c r="O603" s="260">
        <v>109</v>
      </c>
      <c r="P603" s="232"/>
    </row>
    <row r="604" spans="1:16" s="228" customFormat="1" ht="20.25" customHeight="1" x14ac:dyDescent="0.15">
      <c r="A604" s="195"/>
      <c r="B604" s="280" t="s">
        <v>150</v>
      </c>
      <c r="C604" s="163">
        <f>SUM(D604:O604)</f>
        <v>2286</v>
      </c>
      <c r="D604" s="169">
        <v>109</v>
      </c>
      <c r="E604" s="169">
        <v>162</v>
      </c>
      <c r="F604" s="169">
        <v>205</v>
      </c>
      <c r="G604" s="169">
        <v>168</v>
      </c>
      <c r="H604" s="169">
        <v>172</v>
      </c>
      <c r="I604" s="169">
        <v>195</v>
      </c>
      <c r="J604" s="169">
        <v>366</v>
      </c>
      <c r="K604" s="169">
        <v>216</v>
      </c>
      <c r="L604" s="169">
        <v>181</v>
      </c>
      <c r="M604" s="169">
        <v>124</v>
      </c>
      <c r="N604" s="169">
        <v>240</v>
      </c>
      <c r="O604" s="260">
        <v>148</v>
      </c>
      <c r="P604" s="232"/>
    </row>
    <row r="605" spans="1:16" s="228" customFormat="1" ht="20.25" customHeight="1" x14ac:dyDescent="0.15">
      <c r="A605" s="195"/>
      <c r="B605" s="280" t="s">
        <v>166</v>
      </c>
      <c r="C605" s="163">
        <f>SUM(D605:O605)</f>
        <v>3316</v>
      </c>
      <c r="D605" s="169">
        <v>438</v>
      </c>
      <c r="E605" s="169">
        <v>664</v>
      </c>
      <c r="F605" s="169">
        <v>16</v>
      </c>
      <c r="G605" s="169">
        <v>0</v>
      </c>
      <c r="H605" s="169">
        <v>21</v>
      </c>
      <c r="I605" s="169">
        <v>173</v>
      </c>
      <c r="J605" s="169">
        <v>415</v>
      </c>
      <c r="K605" s="169">
        <v>334</v>
      </c>
      <c r="L605" s="169">
        <v>417</v>
      </c>
      <c r="M605" s="169">
        <v>118</v>
      </c>
      <c r="N605" s="169">
        <v>484</v>
      </c>
      <c r="O605" s="343">
        <v>236</v>
      </c>
      <c r="P605" s="232"/>
    </row>
    <row r="606" spans="1:16" ht="20.25" customHeight="1" thickBot="1" x14ac:dyDescent="0.2">
      <c r="A606" s="195"/>
      <c r="B606" s="139" t="s">
        <v>20</v>
      </c>
      <c r="C606" s="156">
        <f>C605/C604</f>
        <v>1.4505686789151355</v>
      </c>
      <c r="D606" s="156">
        <f t="shared" ref="D606:O606" si="81">D605/D604</f>
        <v>4.0183486238532113</v>
      </c>
      <c r="E606" s="156">
        <f t="shared" si="81"/>
        <v>4.0987654320987659</v>
      </c>
      <c r="F606" s="156">
        <f t="shared" si="81"/>
        <v>7.8048780487804878E-2</v>
      </c>
      <c r="G606" s="156">
        <f t="shared" si="81"/>
        <v>0</v>
      </c>
      <c r="H606" s="156">
        <f t="shared" si="81"/>
        <v>0.12209302325581395</v>
      </c>
      <c r="I606" s="156">
        <f t="shared" si="81"/>
        <v>0.88717948717948714</v>
      </c>
      <c r="J606" s="156">
        <f t="shared" si="81"/>
        <v>1.1338797814207651</v>
      </c>
      <c r="K606" s="156">
        <f t="shared" si="81"/>
        <v>1.5462962962962963</v>
      </c>
      <c r="L606" s="156">
        <f t="shared" si="81"/>
        <v>2.3038674033149169</v>
      </c>
      <c r="M606" s="156">
        <f t="shared" si="81"/>
        <v>0.95161290322580649</v>
      </c>
      <c r="N606" s="156">
        <f t="shared" si="81"/>
        <v>2.0166666666666666</v>
      </c>
      <c r="O606" s="156">
        <f t="shared" si="81"/>
        <v>1.5945945945945945</v>
      </c>
    </row>
    <row r="607" spans="1:16" ht="20.25" customHeight="1" x14ac:dyDescent="0.15">
      <c r="A607" s="413" t="s">
        <v>54</v>
      </c>
      <c r="B607" s="41" t="s">
        <v>17</v>
      </c>
      <c r="C607" s="60">
        <f t="shared" ref="C607:C613" si="82">SUM(D607:O607)</f>
        <v>14928</v>
      </c>
      <c r="D607" s="61">
        <v>1349</v>
      </c>
      <c r="E607" s="61">
        <v>1299</v>
      </c>
      <c r="F607" s="61">
        <v>1290</v>
      </c>
      <c r="G607" s="61">
        <v>1014</v>
      </c>
      <c r="H607" s="61">
        <v>919</v>
      </c>
      <c r="I607" s="61">
        <v>857</v>
      </c>
      <c r="J607" s="61">
        <v>856</v>
      </c>
      <c r="K607" s="61">
        <v>2407</v>
      </c>
      <c r="L607" s="61">
        <v>909</v>
      </c>
      <c r="M607" s="61">
        <v>845</v>
      </c>
      <c r="N607" s="61">
        <v>1039</v>
      </c>
      <c r="O607" s="62">
        <v>2144</v>
      </c>
    </row>
    <row r="608" spans="1:16" ht="20.25" customHeight="1" x14ac:dyDescent="0.15">
      <c r="A608" s="414"/>
      <c r="B608" s="12" t="s">
        <v>18</v>
      </c>
      <c r="C608" s="56">
        <f t="shared" si="82"/>
        <v>13440</v>
      </c>
      <c r="D608" s="57">
        <v>1178</v>
      </c>
      <c r="E608" s="57">
        <v>1124</v>
      </c>
      <c r="F608" s="57">
        <v>1148</v>
      </c>
      <c r="G608" s="57">
        <v>778</v>
      </c>
      <c r="H608" s="57">
        <v>889</v>
      </c>
      <c r="I608" s="57">
        <v>871</v>
      </c>
      <c r="J608" s="57">
        <v>920</v>
      </c>
      <c r="K608" s="57">
        <v>1829</v>
      </c>
      <c r="L608" s="57">
        <v>943</v>
      </c>
      <c r="M608" s="57">
        <v>761</v>
      </c>
      <c r="N608" s="57">
        <v>1133</v>
      </c>
      <c r="O608" s="58">
        <v>1866</v>
      </c>
    </row>
    <row r="609" spans="1:16" ht="20.25" customHeight="1" x14ac:dyDescent="0.15">
      <c r="A609" s="414"/>
      <c r="B609" s="11" t="s">
        <v>19</v>
      </c>
      <c r="C609" s="56">
        <f t="shared" si="82"/>
        <v>9202</v>
      </c>
      <c r="D609" s="57">
        <v>917</v>
      </c>
      <c r="E609" s="57">
        <v>789</v>
      </c>
      <c r="F609" s="57">
        <v>948</v>
      </c>
      <c r="G609" s="57">
        <v>768</v>
      </c>
      <c r="H609" s="57">
        <v>619</v>
      </c>
      <c r="I609" s="57">
        <v>521</v>
      </c>
      <c r="J609" s="57">
        <v>444</v>
      </c>
      <c r="K609" s="57">
        <v>1142</v>
      </c>
      <c r="L609" s="57">
        <v>491</v>
      </c>
      <c r="M609" s="57">
        <v>639</v>
      </c>
      <c r="N609" s="57">
        <v>528</v>
      </c>
      <c r="O609" s="58">
        <v>1396</v>
      </c>
    </row>
    <row r="610" spans="1:16" ht="20.25" customHeight="1" x14ac:dyDescent="0.15">
      <c r="A610" s="414"/>
      <c r="B610" s="11" t="s">
        <v>67</v>
      </c>
      <c r="C610" s="56">
        <f t="shared" si="82"/>
        <v>4752</v>
      </c>
      <c r="D610" s="57">
        <v>351</v>
      </c>
      <c r="E610" s="57">
        <v>282</v>
      </c>
      <c r="F610" s="57">
        <v>252</v>
      </c>
      <c r="G610" s="57">
        <v>177</v>
      </c>
      <c r="H610" s="57">
        <v>149</v>
      </c>
      <c r="I610" s="57">
        <v>327</v>
      </c>
      <c r="J610" s="57">
        <v>162</v>
      </c>
      <c r="K610" s="57">
        <v>1175</v>
      </c>
      <c r="L610" s="57">
        <v>121</v>
      </c>
      <c r="M610" s="57">
        <v>124</v>
      </c>
      <c r="N610" s="57">
        <v>352</v>
      </c>
      <c r="O610" s="58">
        <v>1280</v>
      </c>
    </row>
    <row r="611" spans="1:16" ht="20.25" customHeight="1" x14ac:dyDescent="0.15">
      <c r="A611" s="414"/>
      <c r="B611" s="12" t="s">
        <v>71</v>
      </c>
      <c r="C611" s="56">
        <f t="shared" si="82"/>
        <v>4119</v>
      </c>
      <c r="D611" s="57">
        <v>387</v>
      </c>
      <c r="E611" s="57">
        <v>228</v>
      </c>
      <c r="F611" s="57">
        <v>165</v>
      </c>
      <c r="G611" s="57">
        <v>74</v>
      </c>
      <c r="H611" s="57">
        <v>207</v>
      </c>
      <c r="I611" s="57">
        <v>233</v>
      </c>
      <c r="J611" s="57">
        <v>131</v>
      </c>
      <c r="K611" s="57">
        <v>1053</v>
      </c>
      <c r="L611" s="57">
        <v>106</v>
      </c>
      <c r="M611" s="57">
        <v>34</v>
      </c>
      <c r="N611" s="57">
        <v>367</v>
      </c>
      <c r="O611" s="58">
        <v>1134</v>
      </c>
    </row>
    <row r="612" spans="1:16" ht="20.25" customHeight="1" x14ac:dyDescent="0.15">
      <c r="A612" s="414"/>
      <c r="B612" s="12" t="s">
        <v>78</v>
      </c>
      <c r="C612" s="56">
        <f t="shared" si="82"/>
        <v>4422</v>
      </c>
      <c r="D612" s="63">
        <v>213</v>
      </c>
      <c r="E612" s="63">
        <v>136</v>
      </c>
      <c r="F612" s="63">
        <v>245</v>
      </c>
      <c r="G612" s="63">
        <v>76</v>
      </c>
      <c r="H612" s="63">
        <v>90</v>
      </c>
      <c r="I612" s="63">
        <v>185</v>
      </c>
      <c r="J612" s="63">
        <v>486</v>
      </c>
      <c r="K612" s="63">
        <v>1835</v>
      </c>
      <c r="L612" s="63">
        <v>76</v>
      </c>
      <c r="M612" s="63">
        <v>49</v>
      </c>
      <c r="N612" s="63">
        <v>88</v>
      </c>
      <c r="O612" s="64">
        <v>943</v>
      </c>
    </row>
    <row r="613" spans="1:16" ht="20.25" customHeight="1" x14ac:dyDescent="0.15">
      <c r="A613" s="414"/>
      <c r="B613" s="12" t="s">
        <v>80</v>
      </c>
      <c r="C613" s="56">
        <f t="shared" si="82"/>
        <v>9688</v>
      </c>
      <c r="D613" s="63">
        <v>2047</v>
      </c>
      <c r="E613" s="63">
        <v>2596</v>
      </c>
      <c r="F613" s="63">
        <v>884</v>
      </c>
      <c r="G613" s="63">
        <v>0</v>
      </c>
      <c r="H613" s="63">
        <v>0</v>
      </c>
      <c r="I613" s="63">
        <v>18</v>
      </c>
      <c r="J613" s="63">
        <v>17</v>
      </c>
      <c r="K613" s="63">
        <v>137</v>
      </c>
      <c r="L613" s="63">
        <v>0</v>
      </c>
      <c r="M613" s="63">
        <v>511</v>
      </c>
      <c r="N613" s="63">
        <v>879</v>
      </c>
      <c r="O613" s="64">
        <v>2599</v>
      </c>
    </row>
    <row r="614" spans="1:16" ht="20.25" customHeight="1" x14ac:dyDescent="0.15">
      <c r="A614" s="220"/>
      <c r="B614" s="12" t="s">
        <v>82</v>
      </c>
      <c r="C614" s="169" t="s">
        <v>100</v>
      </c>
      <c r="D614" s="170" t="s">
        <v>100</v>
      </c>
      <c r="E614" s="170" t="s">
        <v>100</v>
      </c>
      <c r="F614" s="170" t="s">
        <v>100</v>
      </c>
      <c r="G614" s="170" t="s">
        <v>100</v>
      </c>
      <c r="H614" s="170" t="s">
        <v>100</v>
      </c>
      <c r="I614" s="170" t="s">
        <v>100</v>
      </c>
      <c r="J614" s="170" t="s">
        <v>100</v>
      </c>
      <c r="K614" s="170" t="s">
        <v>100</v>
      </c>
      <c r="L614" s="170" t="s">
        <v>100</v>
      </c>
      <c r="M614" s="170" t="s">
        <v>100</v>
      </c>
      <c r="N614" s="170" t="s">
        <v>100</v>
      </c>
      <c r="O614" s="171" t="s">
        <v>100</v>
      </c>
    </row>
    <row r="615" spans="1:16" ht="20.25" customHeight="1" x14ac:dyDescent="0.15">
      <c r="A615" s="220"/>
      <c r="B615" s="12" t="s">
        <v>88</v>
      </c>
      <c r="C615" s="169" t="s">
        <v>100</v>
      </c>
      <c r="D615" s="170" t="s">
        <v>100</v>
      </c>
      <c r="E615" s="170" t="s">
        <v>100</v>
      </c>
      <c r="F615" s="170" t="s">
        <v>100</v>
      </c>
      <c r="G615" s="170" t="s">
        <v>100</v>
      </c>
      <c r="H615" s="170" t="s">
        <v>100</v>
      </c>
      <c r="I615" s="170" t="s">
        <v>100</v>
      </c>
      <c r="J615" s="170" t="s">
        <v>100</v>
      </c>
      <c r="K615" s="170" t="s">
        <v>100</v>
      </c>
      <c r="L615" s="170" t="s">
        <v>100</v>
      </c>
      <c r="M615" s="170" t="s">
        <v>100</v>
      </c>
      <c r="N615" s="170" t="s">
        <v>100</v>
      </c>
      <c r="O615" s="171" t="s">
        <v>100</v>
      </c>
    </row>
    <row r="616" spans="1:16" ht="20.25" customHeight="1" x14ac:dyDescent="0.15">
      <c r="A616" s="220"/>
      <c r="B616" s="12" t="s">
        <v>90</v>
      </c>
      <c r="C616" s="169" t="s">
        <v>100</v>
      </c>
      <c r="D616" s="170" t="s">
        <v>100</v>
      </c>
      <c r="E616" s="170" t="s">
        <v>100</v>
      </c>
      <c r="F616" s="170" t="s">
        <v>100</v>
      </c>
      <c r="G616" s="170" t="s">
        <v>100</v>
      </c>
      <c r="H616" s="170" t="s">
        <v>100</v>
      </c>
      <c r="I616" s="170" t="s">
        <v>100</v>
      </c>
      <c r="J616" s="170" t="s">
        <v>100</v>
      </c>
      <c r="K616" s="170" t="s">
        <v>100</v>
      </c>
      <c r="L616" s="170" t="s">
        <v>100</v>
      </c>
      <c r="M616" s="170" t="s">
        <v>100</v>
      </c>
      <c r="N616" s="170" t="s">
        <v>100</v>
      </c>
      <c r="O616" s="171" t="s">
        <v>100</v>
      </c>
    </row>
    <row r="617" spans="1:16" ht="20.25" customHeight="1" x14ac:dyDescent="0.15">
      <c r="A617" s="220"/>
      <c r="B617" s="90" t="s">
        <v>99</v>
      </c>
      <c r="C617" s="59">
        <f>SUM(D617:O617)</f>
        <v>1650</v>
      </c>
      <c r="D617" s="83">
        <v>0</v>
      </c>
      <c r="E617" s="83">
        <v>0</v>
      </c>
      <c r="F617" s="83">
        <v>0</v>
      </c>
      <c r="G617" s="83">
        <v>0</v>
      </c>
      <c r="H617" s="83">
        <v>0</v>
      </c>
      <c r="I617" s="83">
        <v>0</v>
      </c>
      <c r="J617" s="83">
        <v>0</v>
      </c>
      <c r="K617" s="83">
        <v>450</v>
      </c>
      <c r="L617" s="83">
        <v>0</v>
      </c>
      <c r="M617" s="83">
        <v>0</v>
      </c>
      <c r="N617" s="83">
        <v>0</v>
      </c>
      <c r="O617" s="84">
        <v>1200</v>
      </c>
    </row>
    <row r="618" spans="1:16" ht="20.25" customHeight="1" x14ac:dyDescent="0.15">
      <c r="A618" s="220"/>
      <c r="B618" s="90" t="s">
        <v>102</v>
      </c>
      <c r="C618" s="59">
        <f>SUM(D618:O618)</f>
        <v>2050</v>
      </c>
      <c r="D618" s="83">
        <v>0</v>
      </c>
      <c r="E618" s="83">
        <v>0</v>
      </c>
      <c r="F618" s="83">
        <v>0</v>
      </c>
      <c r="G618" s="83">
        <v>0</v>
      </c>
      <c r="H618" s="83">
        <v>0</v>
      </c>
      <c r="I618" s="83">
        <v>0</v>
      </c>
      <c r="J618" s="83">
        <v>0</v>
      </c>
      <c r="K618" s="83">
        <v>550</v>
      </c>
      <c r="L618" s="83">
        <v>0</v>
      </c>
      <c r="M618" s="83">
        <v>0</v>
      </c>
      <c r="N618" s="83">
        <v>0</v>
      </c>
      <c r="O618" s="84">
        <v>1500</v>
      </c>
    </row>
    <row r="619" spans="1:16" ht="20.25" customHeight="1" x14ac:dyDescent="0.15">
      <c r="A619" s="220"/>
      <c r="B619" s="90" t="s">
        <v>126</v>
      </c>
      <c r="C619" s="59">
        <f>SUM(D619:O619)</f>
        <v>2450</v>
      </c>
      <c r="D619" s="83">
        <v>0</v>
      </c>
      <c r="E619" s="83">
        <v>0</v>
      </c>
      <c r="F619" s="83">
        <v>0</v>
      </c>
      <c r="G619" s="83">
        <v>0</v>
      </c>
      <c r="H619" s="83">
        <v>0</v>
      </c>
      <c r="I619" s="83">
        <v>0</v>
      </c>
      <c r="J619" s="83">
        <v>0</v>
      </c>
      <c r="K619" s="83">
        <v>850</v>
      </c>
      <c r="L619" s="83">
        <v>0</v>
      </c>
      <c r="M619" s="83">
        <v>0</v>
      </c>
      <c r="N619" s="83">
        <v>0</v>
      </c>
      <c r="O619" s="84">
        <v>1600</v>
      </c>
    </row>
    <row r="620" spans="1:16" s="228" customFormat="1" ht="20.25" customHeight="1" x14ac:dyDescent="0.15">
      <c r="A620" s="236"/>
      <c r="B620" s="90" t="s">
        <v>132</v>
      </c>
      <c r="C620" s="59">
        <f>SUM(D620:O620)</f>
        <v>1850</v>
      </c>
      <c r="D620" s="83">
        <v>0</v>
      </c>
      <c r="E620" s="83">
        <v>0</v>
      </c>
      <c r="F620" s="83">
        <v>0</v>
      </c>
      <c r="G620" s="83">
        <v>0</v>
      </c>
      <c r="H620" s="83">
        <v>0</v>
      </c>
      <c r="I620" s="83">
        <v>0</v>
      </c>
      <c r="J620" s="83">
        <v>0</v>
      </c>
      <c r="K620" s="83">
        <v>850</v>
      </c>
      <c r="L620" s="83">
        <v>0</v>
      </c>
      <c r="M620" s="83">
        <v>0</v>
      </c>
      <c r="N620" s="83">
        <v>0</v>
      </c>
      <c r="O620" s="84">
        <v>1000</v>
      </c>
      <c r="P620" s="232"/>
    </row>
    <row r="621" spans="1:16" s="228" customFormat="1" ht="20.25" customHeight="1" x14ac:dyDescent="0.15">
      <c r="A621" s="253"/>
      <c r="B621" s="90" t="s">
        <v>150</v>
      </c>
      <c r="C621" s="59">
        <f>SUM(D621:O621)</f>
        <v>3300</v>
      </c>
      <c r="D621" s="83">
        <v>0</v>
      </c>
      <c r="E621" s="83">
        <v>0</v>
      </c>
      <c r="F621" s="83">
        <v>0</v>
      </c>
      <c r="G621" s="83">
        <v>0</v>
      </c>
      <c r="H621" s="83">
        <v>0</v>
      </c>
      <c r="I621" s="83">
        <v>0</v>
      </c>
      <c r="J621" s="83">
        <v>0</v>
      </c>
      <c r="K621" s="83">
        <v>800</v>
      </c>
      <c r="L621" s="83">
        <v>0</v>
      </c>
      <c r="M621" s="83">
        <v>0</v>
      </c>
      <c r="N621" s="83">
        <v>0</v>
      </c>
      <c r="O621" s="84">
        <v>2500</v>
      </c>
      <c r="P621" s="232"/>
    </row>
    <row r="622" spans="1:16" s="228" customFormat="1" ht="20.25" customHeight="1" x14ac:dyDescent="0.15">
      <c r="A622" s="332"/>
      <c r="B622" s="90" t="s">
        <v>166</v>
      </c>
      <c r="C622" s="59">
        <v>0</v>
      </c>
      <c r="D622" s="59">
        <v>0</v>
      </c>
      <c r="E622" s="59">
        <v>0</v>
      </c>
      <c r="F622" s="59">
        <v>0</v>
      </c>
      <c r="G622" s="59">
        <v>0</v>
      </c>
      <c r="H622" s="59">
        <v>0</v>
      </c>
      <c r="I622" s="59">
        <v>0</v>
      </c>
      <c r="J622" s="59">
        <v>0</v>
      </c>
      <c r="K622" s="59">
        <v>0</v>
      </c>
      <c r="L622" s="59">
        <v>0</v>
      </c>
      <c r="M622" s="59">
        <v>0</v>
      </c>
      <c r="N622" s="59">
        <v>0</v>
      </c>
      <c r="O622" s="59">
        <v>0</v>
      </c>
      <c r="P622" s="232"/>
    </row>
    <row r="623" spans="1:16" ht="20.25" customHeight="1" thickBot="1" x14ac:dyDescent="0.2">
      <c r="A623" s="221"/>
      <c r="B623" s="139" t="s">
        <v>20</v>
      </c>
      <c r="C623" s="156">
        <f>C622/C621</f>
        <v>0</v>
      </c>
      <c r="D623" s="156" t="s">
        <v>101</v>
      </c>
      <c r="E623" s="156" t="s">
        <v>101</v>
      </c>
      <c r="F623" s="156" t="s">
        <v>101</v>
      </c>
      <c r="G623" s="156" t="s">
        <v>101</v>
      </c>
      <c r="H623" s="156" t="s">
        <v>101</v>
      </c>
      <c r="I623" s="156" t="s">
        <v>101</v>
      </c>
      <c r="J623" s="156" t="s">
        <v>101</v>
      </c>
      <c r="K623" s="156">
        <f>K622/K621</f>
        <v>0</v>
      </c>
      <c r="L623" s="156" t="s">
        <v>101</v>
      </c>
      <c r="M623" s="156" t="s">
        <v>101</v>
      </c>
      <c r="N623" s="156" t="s">
        <v>101</v>
      </c>
      <c r="O623" s="157">
        <f>O622/O621</f>
        <v>0</v>
      </c>
    </row>
    <row r="624" spans="1:16" ht="20.25" customHeight="1" x14ac:dyDescent="0.15">
      <c r="A624" s="413" t="s">
        <v>65</v>
      </c>
      <c r="B624" s="41" t="s">
        <v>17</v>
      </c>
      <c r="C624" s="60">
        <f t="shared" ref="C624:C639" si="83">SUM(D624:O624)</f>
        <v>8000</v>
      </c>
      <c r="D624" s="61">
        <v>0</v>
      </c>
      <c r="E624" s="61">
        <v>0</v>
      </c>
      <c r="F624" s="61">
        <v>0</v>
      </c>
      <c r="G624" s="61">
        <v>0</v>
      </c>
      <c r="H624" s="61">
        <v>0</v>
      </c>
      <c r="I624" s="61">
        <v>0</v>
      </c>
      <c r="J624" s="61">
        <v>0</v>
      </c>
      <c r="K624" s="61">
        <v>0</v>
      </c>
      <c r="L624" s="61">
        <v>0</v>
      </c>
      <c r="M624" s="61">
        <v>8000</v>
      </c>
      <c r="N624" s="61">
        <v>0</v>
      </c>
      <c r="O624" s="62">
        <v>0</v>
      </c>
    </row>
    <row r="625" spans="1:16" ht="20.25" customHeight="1" x14ac:dyDescent="0.15">
      <c r="A625" s="414"/>
      <c r="B625" s="12" t="s">
        <v>18</v>
      </c>
      <c r="C625" s="56">
        <f t="shared" si="83"/>
        <v>6200</v>
      </c>
      <c r="D625" s="57">
        <v>0</v>
      </c>
      <c r="E625" s="57">
        <v>0</v>
      </c>
      <c r="F625" s="57">
        <v>0</v>
      </c>
      <c r="G625" s="57">
        <v>0</v>
      </c>
      <c r="H625" s="57">
        <v>0</v>
      </c>
      <c r="I625" s="57">
        <v>0</v>
      </c>
      <c r="J625" s="57">
        <v>0</v>
      </c>
      <c r="K625" s="57">
        <v>0</v>
      </c>
      <c r="L625" s="57">
        <v>0</v>
      </c>
      <c r="M625" s="57">
        <v>6200</v>
      </c>
      <c r="N625" s="57">
        <v>0</v>
      </c>
      <c r="O625" s="58">
        <v>0</v>
      </c>
    </row>
    <row r="626" spans="1:16" ht="20.25" customHeight="1" x14ac:dyDescent="0.15">
      <c r="A626" s="414"/>
      <c r="B626" s="11" t="s">
        <v>19</v>
      </c>
      <c r="C626" s="56">
        <f t="shared" si="83"/>
        <v>10699</v>
      </c>
      <c r="D626" s="57">
        <v>0</v>
      </c>
      <c r="E626" s="57">
        <v>0</v>
      </c>
      <c r="F626" s="57">
        <v>0</v>
      </c>
      <c r="G626" s="57">
        <v>0</v>
      </c>
      <c r="H626" s="57">
        <v>0</v>
      </c>
      <c r="I626" s="57">
        <v>0</v>
      </c>
      <c r="J626" s="57">
        <v>0</v>
      </c>
      <c r="K626" s="57">
        <v>0</v>
      </c>
      <c r="L626" s="57">
        <v>0</v>
      </c>
      <c r="M626" s="57">
        <v>10699</v>
      </c>
      <c r="N626" s="57">
        <v>0</v>
      </c>
      <c r="O626" s="58">
        <v>0</v>
      </c>
    </row>
    <row r="627" spans="1:16" ht="20.25" customHeight="1" x14ac:dyDescent="0.15">
      <c r="A627" s="414"/>
      <c r="B627" s="11" t="s">
        <v>67</v>
      </c>
      <c r="C627" s="56">
        <f t="shared" si="83"/>
        <v>9155</v>
      </c>
      <c r="D627" s="57">
        <v>320</v>
      </c>
      <c r="E627" s="57">
        <v>259</v>
      </c>
      <c r="F627" s="57">
        <v>317</v>
      </c>
      <c r="G627" s="57">
        <v>417</v>
      </c>
      <c r="H627" s="57">
        <v>34</v>
      </c>
      <c r="I627" s="57">
        <v>177</v>
      </c>
      <c r="J627" s="57">
        <v>161</v>
      </c>
      <c r="K627" s="57">
        <v>118</v>
      </c>
      <c r="L627" s="57">
        <v>134</v>
      </c>
      <c r="M627" s="57">
        <v>6667</v>
      </c>
      <c r="N627" s="57">
        <v>251</v>
      </c>
      <c r="O627" s="58">
        <v>300</v>
      </c>
    </row>
    <row r="628" spans="1:16" ht="20.25" customHeight="1" x14ac:dyDescent="0.15">
      <c r="A628" s="414"/>
      <c r="B628" s="12" t="s">
        <v>74</v>
      </c>
      <c r="C628" s="56">
        <f t="shared" si="83"/>
        <v>7907</v>
      </c>
      <c r="D628" s="57">
        <v>487</v>
      </c>
      <c r="E628" s="57">
        <v>380</v>
      </c>
      <c r="F628" s="57">
        <v>285</v>
      </c>
      <c r="G628" s="57">
        <v>353</v>
      </c>
      <c r="H628" s="57">
        <v>150</v>
      </c>
      <c r="I628" s="57">
        <v>121</v>
      </c>
      <c r="J628" s="57">
        <v>199</v>
      </c>
      <c r="K628" s="57">
        <v>98</v>
      </c>
      <c r="L628" s="57">
        <v>170</v>
      </c>
      <c r="M628" s="57">
        <v>5184</v>
      </c>
      <c r="N628" s="57">
        <v>295</v>
      </c>
      <c r="O628" s="58">
        <v>185</v>
      </c>
    </row>
    <row r="629" spans="1:16" ht="20.25" customHeight="1" x14ac:dyDescent="0.15">
      <c r="A629" s="414"/>
      <c r="B629" s="12" t="s">
        <v>77</v>
      </c>
      <c r="C629" s="56">
        <f t="shared" si="83"/>
        <v>10341</v>
      </c>
      <c r="D629" s="63">
        <v>400</v>
      </c>
      <c r="E629" s="63">
        <v>399</v>
      </c>
      <c r="F629" s="63">
        <v>220</v>
      </c>
      <c r="G629" s="63">
        <v>323</v>
      </c>
      <c r="H629" s="63">
        <v>178</v>
      </c>
      <c r="I629" s="63">
        <v>158</v>
      </c>
      <c r="J629" s="63">
        <v>218</v>
      </c>
      <c r="K629" s="63">
        <v>190</v>
      </c>
      <c r="L629" s="63">
        <v>228</v>
      </c>
      <c r="M629" s="63">
        <v>7543</v>
      </c>
      <c r="N629" s="63">
        <v>237</v>
      </c>
      <c r="O629" s="64">
        <v>247</v>
      </c>
    </row>
    <row r="630" spans="1:16" ht="20.25" customHeight="1" thickBot="1" x14ac:dyDescent="0.2">
      <c r="A630" s="415"/>
      <c r="B630" s="155" t="s">
        <v>80</v>
      </c>
      <c r="C630" s="65">
        <f t="shared" si="83"/>
        <v>3000</v>
      </c>
      <c r="D630" s="145">
        <v>0</v>
      </c>
      <c r="E630" s="145">
        <v>0</v>
      </c>
      <c r="F630" s="145">
        <v>0</v>
      </c>
      <c r="G630" s="145">
        <v>0</v>
      </c>
      <c r="H630" s="145">
        <v>0</v>
      </c>
      <c r="I630" s="145">
        <v>0</v>
      </c>
      <c r="J630" s="145">
        <v>0</v>
      </c>
      <c r="K630" s="145">
        <v>0</v>
      </c>
      <c r="L630" s="145">
        <v>0</v>
      </c>
      <c r="M630" s="145">
        <v>0</v>
      </c>
      <c r="N630" s="145">
        <v>0</v>
      </c>
      <c r="O630" s="146">
        <v>3000</v>
      </c>
    </row>
    <row r="631" spans="1:16" ht="20.25" customHeight="1" x14ac:dyDescent="0.15">
      <c r="A631" s="414" t="s">
        <v>55</v>
      </c>
      <c r="B631" s="36" t="s">
        <v>17</v>
      </c>
      <c r="C631" s="53">
        <f t="shared" si="83"/>
        <v>300</v>
      </c>
      <c r="D631" s="54">
        <v>0</v>
      </c>
      <c r="E631" s="54">
        <v>0</v>
      </c>
      <c r="F631" s="54">
        <v>0</v>
      </c>
      <c r="G631" s="54">
        <v>0</v>
      </c>
      <c r="H631" s="54">
        <v>0</v>
      </c>
      <c r="I631" s="54">
        <v>0</v>
      </c>
      <c r="J631" s="54">
        <v>0</v>
      </c>
      <c r="K631" s="54">
        <v>0</v>
      </c>
      <c r="L631" s="54">
        <v>0</v>
      </c>
      <c r="M631" s="54">
        <v>0</v>
      </c>
      <c r="N631" s="54">
        <v>0</v>
      </c>
      <c r="O631" s="55">
        <v>300</v>
      </c>
    </row>
    <row r="632" spans="1:16" ht="20.25" customHeight="1" x14ac:dyDescent="0.15">
      <c r="A632" s="414"/>
      <c r="B632" s="12" t="s">
        <v>18</v>
      </c>
      <c r="C632" s="56">
        <f t="shared" si="83"/>
        <v>351</v>
      </c>
      <c r="D632" s="57">
        <v>0</v>
      </c>
      <c r="E632" s="57">
        <v>351</v>
      </c>
      <c r="F632" s="57">
        <v>0</v>
      </c>
      <c r="G632" s="57">
        <v>0</v>
      </c>
      <c r="H632" s="57">
        <v>0</v>
      </c>
      <c r="I632" s="57">
        <v>0</v>
      </c>
      <c r="J632" s="57">
        <v>0</v>
      </c>
      <c r="K632" s="57">
        <v>0</v>
      </c>
      <c r="L632" s="57">
        <v>0</v>
      </c>
      <c r="M632" s="57">
        <v>0</v>
      </c>
      <c r="N632" s="57">
        <v>0</v>
      </c>
      <c r="O632" s="58">
        <v>0</v>
      </c>
    </row>
    <row r="633" spans="1:16" ht="20.25" customHeight="1" x14ac:dyDescent="0.15">
      <c r="A633" s="414"/>
      <c r="B633" s="11" t="s">
        <v>19</v>
      </c>
      <c r="C633" s="56">
        <f t="shared" si="83"/>
        <v>1010</v>
      </c>
      <c r="D633" s="57">
        <v>134</v>
      </c>
      <c r="E633" s="57">
        <v>517</v>
      </c>
      <c r="F633" s="57">
        <v>196</v>
      </c>
      <c r="G633" s="57">
        <v>9</v>
      </c>
      <c r="H633" s="57">
        <v>2</v>
      </c>
      <c r="I633" s="57">
        <v>3</v>
      </c>
      <c r="J633" s="57">
        <v>21</v>
      </c>
      <c r="K633" s="57">
        <v>62</v>
      </c>
      <c r="L633" s="57">
        <v>0</v>
      </c>
      <c r="M633" s="57">
        <v>7</v>
      </c>
      <c r="N633" s="57">
        <v>0</v>
      </c>
      <c r="O633" s="58">
        <v>59</v>
      </c>
    </row>
    <row r="634" spans="1:16" ht="20.25" customHeight="1" x14ac:dyDescent="0.15">
      <c r="A634" s="414"/>
      <c r="B634" s="11" t="s">
        <v>67</v>
      </c>
      <c r="C634" s="56">
        <f t="shared" si="83"/>
        <v>95</v>
      </c>
      <c r="D634" s="57">
        <v>0</v>
      </c>
      <c r="E634" s="57">
        <v>0</v>
      </c>
      <c r="F634" s="57">
        <v>0</v>
      </c>
      <c r="G634" s="57">
        <v>5</v>
      </c>
      <c r="H634" s="57">
        <v>1</v>
      </c>
      <c r="I634" s="57">
        <v>0</v>
      </c>
      <c r="J634" s="57">
        <v>0</v>
      </c>
      <c r="K634" s="57">
        <v>0</v>
      </c>
      <c r="L634" s="57">
        <v>0</v>
      </c>
      <c r="M634" s="57">
        <v>0</v>
      </c>
      <c r="N634" s="57">
        <v>12</v>
      </c>
      <c r="O634" s="58">
        <v>77</v>
      </c>
    </row>
    <row r="635" spans="1:16" ht="20.25" customHeight="1" x14ac:dyDescent="0.15">
      <c r="A635" s="414"/>
      <c r="B635" s="12" t="s">
        <v>74</v>
      </c>
      <c r="C635" s="56">
        <f t="shared" si="83"/>
        <v>121</v>
      </c>
      <c r="D635" s="57">
        <v>2</v>
      </c>
      <c r="E635" s="57">
        <v>0</v>
      </c>
      <c r="F635" s="57">
        <v>0</v>
      </c>
      <c r="G635" s="57">
        <v>0</v>
      </c>
      <c r="H635" s="57">
        <v>0</v>
      </c>
      <c r="I635" s="57">
        <v>0</v>
      </c>
      <c r="J635" s="57">
        <v>0</v>
      </c>
      <c r="K635" s="57">
        <v>16</v>
      </c>
      <c r="L635" s="57">
        <v>16</v>
      </c>
      <c r="M635" s="57">
        <v>15</v>
      </c>
      <c r="N635" s="57">
        <v>0</v>
      </c>
      <c r="O635" s="58">
        <v>72</v>
      </c>
    </row>
    <row r="636" spans="1:16" ht="20.25" customHeight="1" x14ac:dyDescent="0.15">
      <c r="A636" s="414"/>
      <c r="B636" s="12" t="s">
        <v>77</v>
      </c>
      <c r="C636" s="56">
        <f t="shared" si="83"/>
        <v>179</v>
      </c>
      <c r="D636" s="63">
        <v>0</v>
      </c>
      <c r="E636" s="63">
        <v>0</v>
      </c>
      <c r="F636" s="63">
        <v>0</v>
      </c>
      <c r="G636" s="63">
        <v>0</v>
      </c>
      <c r="H636" s="63">
        <v>0</v>
      </c>
      <c r="I636" s="63">
        <v>0</v>
      </c>
      <c r="J636" s="63">
        <v>0</v>
      </c>
      <c r="K636" s="63">
        <v>0</v>
      </c>
      <c r="L636" s="63">
        <v>7</v>
      </c>
      <c r="M636" s="63">
        <v>21</v>
      </c>
      <c r="N636" s="63">
        <v>23</v>
      </c>
      <c r="O636" s="64">
        <v>128</v>
      </c>
    </row>
    <row r="637" spans="1:16" s="228" customFormat="1" ht="20.25" customHeight="1" x14ac:dyDescent="0.15">
      <c r="A637" s="236"/>
      <c r="B637" s="12" t="s">
        <v>134</v>
      </c>
      <c r="C637" s="56">
        <f t="shared" si="83"/>
        <v>60</v>
      </c>
      <c r="D637" s="185"/>
      <c r="E637" s="185"/>
      <c r="F637" s="185"/>
      <c r="G637" s="185"/>
      <c r="H637" s="185"/>
      <c r="I637" s="185"/>
      <c r="J637" s="185"/>
      <c r="K637" s="185"/>
      <c r="L637" s="185"/>
      <c r="M637" s="185"/>
      <c r="N637" s="185"/>
      <c r="O637" s="186">
        <v>60</v>
      </c>
      <c r="P637" s="232"/>
    </row>
    <row r="638" spans="1:16" s="228" customFormat="1" ht="20.25" customHeight="1" x14ac:dyDescent="0.15">
      <c r="A638" s="253"/>
      <c r="B638" s="36" t="s">
        <v>150</v>
      </c>
      <c r="C638" s="56">
        <f t="shared" si="83"/>
        <v>43</v>
      </c>
      <c r="D638" s="185">
        <v>0</v>
      </c>
      <c r="E638" s="185">
        <v>0</v>
      </c>
      <c r="F638" s="185">
        <v>0</v>
      </c>
      <c r="G638" s="185">
        <v>0</v>
      </c>
      <c r="H638" s="185">
        <v>0</v>
      </c>
      <c r="I638" s="185">
        <v>0</v>
      </c>
      <c r="J638" s="185">
        <v>0</v>
      </c>
      <c r="K638" s="185">
        <v>0</v>
      </c>
      <c r="L638" s="185">
        <v>0</v>
      </c>
      <c r="M638" s="185">
        <v>0</v>
      </c>
      <c r="N638" s="185">
        <v>43</v>
      </c>
      <c r="O638" s="186">
        <v>0</v>
      </c>
      <c r="P638" s="232"/>
    </row>
    <row r="639" spans="1:16" s="228" customFormat="1" ht="20.25" customHeight="1" x14ac:dyDescent="0.15">
      <c r="A639" s="332"/>
      <c r="B639" s="36" t="s">
        <v>166</v>
      </c>
      <c r="C639" s="56">
        <f t="shared" si="83"/>
        <v>0</v>
      </c>
      <c r="D639" s="185">
        <v>0</v>
      </c>
      <c r="E639" s="185">
        <v>0</v>
      </c>
      <c r="F639" s="185">
        <v>0</v>
      </c>
      <c r="G639" s="185">
        <v>0</v>
      </c>
      <c r="H639" s="185">
        <v>0</v>
      </c>
      <c r="I639" s="185">
        <v>0</v>
      </c>
      <c r="J639" s="185">
        <v>0</v>
      </c>
      <c r="K639" s="185">
        <v>0</v>
      </c>
      <c r="L639" s="185">
        <v>0</v>
      </c>
      <c r="M639" s="185">
        <v>0</v>
      </c>
      <c r="N639" s="185">
        <v>0</v>
      </c>
      <c r="O639" s="185">
        <v>0</v>
      </c>
      <c r="P639" s="232"/>
    </row>
    <row r="640" spans="1:16" s="228" customFormat="1" ht="20.25" customHeight="1" thickBot="1" x14ac:dyDescent="0.2">
      <c r="A640" s="285"/>
      <c r="B640" s="299" t="s">
        <v>128</v>
      </c>
      <c r="C640" s="313">
        <f>C639/C638</f>
        <v>0</v>
      </c>
      <c r="D640" s="314" t="s">
        <v>157</v>
      </c>
      <c r="E640" s="314" t="s">
        <v>157</v>
      </c>
      <c r="F640" s="314" t="s">
        <v>157</v>
      </c>
      <c r="G640" s="314" t="s">
        <v>157</v>
      </c>
      <c r="H640" s="314" t="s">
        <v>157</v>
      </c>
      <c r="I640" s="314" t="s">
        <v>157</v>
      </c>
      <c r="J640" s="314" t="s">
        <v>157</v>
      </c>
      <c r="K640" s="314" t="s">
        <v>157</v>
      </c>
      <c r="L640" s="314" t="s">
        <v>157</v>
      </c>
      <c r="M640" s="314" t="s">
        <v>157</v>
      </c>
      <c r="N640" s="314" t="s">
        <v>157</v>
      </c>
      <c r="O640" s="314" t="s">
        <v>157</v>
      </c>
      <c r="P640" s="232"/>
    </row>
    <row r="641" spans="1:17" ht="20.25" customHeight="1" x14ac:dyDescent="0.15">
      <c r="A641" s="413" t="s">
        <v>56</v>
      </c>
      <c r="B641" s="41" t="s">
        <v>17</v>
      </c>
      <c r="C641" s="60">
        <f t="shared" ref="C641:C653" si="84">SUM(D641:O641)</f>
        <v>9922</v>
      </c>
      <c r="D641" s="61">
        <v>0</v>
      </c>
      <c r="E641" s="61">
        <v>0</v>
      </c>
      <c r="F641" s="61">
        <v>0</v>
      </c>
      <c r="G641" s="61">
        <v>0</v>
      </c>
      <c r="H641" s="61">
        <v>0</v>
      </c>
      <c r="I641" s="61">
        <v>0</v>
      </c>
      <c r="J641" s="61">
        <v>2846</v>
      </c>
      <c r="K641" s="61">
        <v>7076</v>
      </c>
      <c r="L641" s="61">
        <v>0</v>
      </c>
      <c r="M641" s="61">
        <v>0</v>
      </c>
      <c r="N641" s="61">
        <v>0</v>
      </c>
      <c r="O641" s="62">
        <v>0</v>
      </c>
    </row>
    <row r="642" spans="1:17" ht="20.25" customHeight="1" x14ac:dyDescent="0.15">
      <c r="A642" s="414"/>
      <c r="B642" s="12" t="s">
        <v>18</v>
      </c>
      <c r="C642" s="56">
        <f t="shared" si="84"/>
        <v>6905</v>
      </c>
      <c r="D642" s="57">
        <v>0</v>
      </c>
      <c r="E642" s="57">
        <v>0</v>
      </c>
      <c r="F642" s="57">
        <v>0</v>
      </c>
      <c r="G642" s="57">
        <v>0</v>
      </c>
      <c r="H642" s="57">
        <v>0</v>
      </c>
      <c r="I642" s="57">
        <v>0</v>
      </c>
      <c r="J642" s="57">
        <v>569</v>
      </c>
      <c r="K642" s="57">
        <v>6336</v>
      </c>
      <c r="L642" s="57">
        <v>0</v>
      </c>
      <c r="M642" s="57">
        <v>0</v>
      </c>
      <c r="N642" s="57">
        <v>0</v>
      </c>
      <c r="O642" s="58">
        <v>0</v>
      </c>
    </row>
    <row r="643" spans="1:17" ht="20.25" customHeight="1" x14ac:dyDescent="0.15">
      <c r="A643" s="414"/>
      <c r="B643" s="11" t="s">
        <v>19</v>
      </c>
      <c r="C643" s="56">
        <f t="shared" si="84"/>
        <v>10549</v>
      </c>
      <c r="D643" s="57">
        <v>0</v>
      </c>
      <c r="E643" s="57">
        <v>0</v>
      </c>
      <c r="F643" s="57">
        <v>0</v>
      </c>
      <c r="G643" s="57">
        <v>0</v>
      </c>
      <c r="H643" s="57">
        <v>0</v>
      </c>
      <c r="I643" s="57">
        <v>0</v>
      </c>
      <c r="J643" s="57">
        <v>1572</v>
      </c>
      <c r="K643" s="57">
        <v>8977</v>
      </c>
      <c r="L643" s="57">
        <v>0</v>
      </c>
      <c r="M643" s="57">
        <v>0</v>
      </c>
      <c r="N643" s="57">
        <v>0</v>
      </c>
      <c r="O643" s="58">
        <v>0</v>
      </c>
    </row>
    <row r="644" spans="1:17" ht="20.25" customHeight="1" x14ac:dyDescent="0.15">
      <c r="A644" s="414"/>
      <c r="B644" s="11" t="s">
        <v>67</v>
      </c>
      <c r="C644" s="56">
        <f t="shared" si="84"/>
        <v>7459</v>
      </c>
      <c r="D644" s="57">
        <v>0</v>
      </c>
      <c r="E644" s="57">
        <v>0</v>
      </c>
      <c r="F644" s="57">
        <v>0</v>
      </c>
      <c r="G644" s="57">
        <v>0</v>
      </c>
      <c r="H644" s="57">
        <v>0</v>
      </c>
      <c r="I644" s="57">
        <v>0</v>
      </c>
      <c r="J644" s="57">
        <v>1557</v>
      </c>
      <c r="K644" s="57">
        <v>5902</v>
      </c>
      <c r="L644" s="57">
        <v>0</v>
      </c>
      <c r="M644" s="57">
        <v>0</v>
      </c>
      <c r="N644" s="57">
        <v>0</v>
      </c>
      <c r="O644" s="58">
        <v>0</v>
      </c>
    </row>
    <row r="645" spans="1:17" ht="20.25" customHeight="1" x14ac:dyDescent="0.15">
      <c r="A645" s="414"/>
      <c r="B645" s="12" t="s">
        <v>74</v>
      </c>
      <c r="C645" s="56">
        <f t="shared" si="84"/>
        <v>7024</v>
      </c>
      <c r="D645" s="57">
        <v>0</v>
      </c>
      <c r="E645" s="57">
        <v>0</v>
      </c>
      <c r="F645" s="57">
        <v>0</v>
      </c>
      <c r="G645" s="57">
        <v>0</v>
      </c>
      <c r="H645" s="57">
        <v>0</v>
      </c>
      <c r="I645" s="57">
        <v>0</v>
      </c>
      <c r="J645" s="57">
        <v>2237</v>
      </c>
      <c r="K645" s="57">
        <v>4787</v>
      </c>
      <c r="L645" s="57">
        <v>0</v>
      </c>
      <c r="M645" s="57">
        <v>0</v>
      </c>
      <c r="N645" s="57">
        <v>0</v>
      </c>
      <c r="O645" s="58">
        <v>0</v>
      </c>
    </row>
    <row r="646" spans="1:17" ht="20.25" customHeight="1" x14ac:dyDescent="0.15">
      <c r="A646" s="414"/>
      <c r="B646" s="12" t="s">
        <v>77</v>
      </c>
      <c r="C646" s="56">
        <f t="shared" si="84"/>
        <v>10681</v>
      </c>
      <c r="D646" s="57">
        <v>0</v>
      </c>
      <c r="E646" s="57">
        <v>0</v>
      </c>
      <c r="F646" s="57">
        <v>0</v>
      </c>
      <c r="G646" s="57">
        <v>0</v>
      </c>
      <c r="H646" s="57">
        <v>0</v>
      </c>
      <c r="I646" s="57">
        <v>0</v>
      </c>
      <c r="J646" s="63">
        <v>5281</v>
      </c>
      <c r="K646" s="63">
        <v>5400</v>
      </c>
      <c r="L646" s="57">
        <v>0</v>
      </c>
      <c r="M646" s="57">
        <v>0</v>
      </c>
      <c r="N646" s="57">
        <v>0</v>
      </c>
      <c r="O646" s="58">
        <v>0</v>
      </c>
    </row>
    <row r="647" spans="1:17" ht="20.25" customHeight="1" x14ac:dyDescent="0.15">
      <c r="A647" s="414"/>
      <c r="B647" s="90" t="s">
        <v>88</v>
      </c>
      <c r="C647" s="56">
        <f t="shared" si="84"/>
        <v>880</v>
      </c>
      <c r="D647" s="74">
        <v>0</v>
      </c>
      <c r="E647" s="74">
        <v>0</v>
      </c>
      <c r="F647" s="74">
        <v>0</v>
      </c>
      <c r="G647" s="74">
        <v>0</v>
      </c>
      <c r="H647" s="74">
        <v>0</v>
      </c>
      <c r="I647" s="74">
        <v>0</v>
      </c>
      <c r="J647" s="83">
        <v>0</v>
      </c>
      <c r="K647" s="83">
        <v>880</v>
      </c>
      <c r="L647" s="74">
        <v>0</v>
      </c>
      <c r="M647" s="74">
        <v>0</v>
      </c>
      <c r="N647" s="74">
        <v>0</v>
      </c>
      <c r="O647" s="75">
        <v>0</v>
      </c>
      <c r="P647" s="122"/>
      <c r="Q647" s="120"/>
    </row>
    <row r="648" spans="1:17" ht="20.25" customHeight="1" x14ac:dyDescent="0.15">
      <c r="A648" s="414"/>
      <c r="B648" s="90" t="s">
        <v>90</v>
      </c>
      <c r="C648" s="56">
        <f t="shared" si="84"/>
        <v>100</v>
      </c>
      <c r="D648" s="74">
        <v>0</v>
      </c>
      <c r="E648" s="74">
        <v>0</v>
      </c>
      <c r="F648" s="74">
        <v>0</v>
      </c>
      <c r="G648" s="74">
        <v>0</v>
      </c>
      <c r="H648" s="74">
        <v>0</v>
      </c>
      <c r="I648" s="74">
        <v>0</v>
      </c>
      <c r="J648" s="74">
        <v>0</v>
      </c>
      <c r="K648" s="74">
        <v>100</v>
      </c>
      <c r="L648" s="74">
        <v>0</v>
      </c>
      <c r="M648" s="74">
        <v>0</v>
      </c>
      <c r="N648" s="74">
        <v>0</v>
      </c>
      <c r="O648" s="75">
        <v>0</v>
      </c>
    </row>
    <row r="649" spans="1:17" ht="20.25" customHeight="1" x14ac:dyDescent="0.15">
      <c r="A649" s="414"/>
      <c r="B649" s="90" t="s">
        <v>99</v>
      </c>
      <c r="C649" s="59">
        <f t="shared" si="84"/>
        <v>1200</v>
      </c>
      <c r="D649" s="74">
        <v>0</v>
      </c>
      <c r="E649" s="74">
        <v>0</v>
      </c>
      <c r="F649" s="74">
        <v>0</v>
      </c>
      <c r="G649" s="74">
        <v>0</v>
      </c>
      <c r="H649" s="74">
        <v>0</v>
      </c>
      <c r="I649" s="74">
        <v>0</v>
      </c>
      <c r="J649" s="74">
        <v>0</v>
      </c>
      <c r="K649" s="74">
        <v>1200</v>
      </c>
      <c r="L649" s="74">
        <v>0</v>
      </c>
      <c r="M649" s="74">
        <v>0</v>
      </c>
      <c r="N649" s="74">
        <v>0</v>
      </c>
      <c r="O649" s="75">
        <v>0</v>
      </c>
    </row>
    <row r="650" spans="1:17" ht="20.25" customHeight="1" x14ac:dyDescent="0.15">
      <c r="A650" s="414"/>
      <c r="B650" s="90" t="s">
        <v>102</v>
      </c>
      <c r="C650" s="59">
        <f t="shared" si="84"/>
        <v>1700</v>
      </c>
      <c r="D650" s="74">
        <v>0</v>
      </c>
      <c r="E650" s="74">
        <v>0</v>
      </c>
      <c r="F650" s="74">
        <v>0</v>
      </c>
      <c r="G650" s="74">
        <v>0</v>
      </c>
      <c r="H650" s="74">
        <v>0</v>
      </c>
      <c r="I650" s="74">
        <v>0</v>
      </c>
      <c r="J650" s="74">
        <v>1700</v>
      </c>
      <c r="K650" s="74">
        <v>0</v>
      </c>
      <c r="L650" s="74">
        <v>0</v>
      </c>
      <c r="M650" s="74">
        <v>0</v>
      </c>
      <c r="N650" s="74">
        <v>0</v>
      </c>
      <c r="O650" s="75">
        <v>0</v>
      </c>
    </row>
    <row r="651" spans="1:17" ht="20.25" customHeight="1" x14ac:dyDescent="0.15">
      <c r="A651" s="414"/>
      <c r="B651" s="90" t="s">
        <v>126</v>
      </c>
      <c r="C651" s="59">
        <f t="shared" si="84"/>
        <v>1300</v>
      </c>
      <c r="D651" s="74">
        <v>0</v>
      </c>
      <c r="E651" s="74">
        <v>0</v>
      </c>
      <c r="F651" s="74">
        <v>0</v>
      </c>
      <c r="G651" s="74">
        <v>0</v>
      </c>
      <c r="H651" s="74">
        <v>0</v>
      </c>
      <c r="I651" s="74">
        <v>0</v>
      </c>
      <c r="J651" s="74">
        <v>500</v>
      </c>
      <c r="K651" s="74">
        <v>800</v>
      </c>
      <c r="L651" s="74">
        <v>0</v>
      </c>
      <c r="M651" s="74">
        <v>0</v>
      </c>
      <c r="N651" s="74">
        <v>0</v>
      </c>
      <c r="O651" s="75">
        <v>0</v>
      </c>
    </row>
    <row r="652" spans="1:17" s="228" customFormat="1" ht="20.25" customHeight="1" x14ac:dyDescent="0.15">
      <c r="A652" s="414"/>
      <c r="B652" s="90" t="s">
        <v>132</v>
      </c>
      <c r="C652" s="59">
        <f t="shared" si="84"/>
        <v>4496</v>
      </c>
      <c r="D652" s="74">
        <v>0</v>
      </c>
      <c r="E652" s="74">
        <v>0</v>
      </c>
      <c r="F652" s="74">
        <v>0</v>
      </c>
      <c r="G652" s="74">
        <v>0</v>
      </c>
      <c r="H652" s="74">
        <v>0</v>
      </c>
      <c r="I652" s="74">
        <v>0</v>
      </c>
      <c r="J652" s="74">
        <v>658</v>
      </c>
      <c r="K652" s="74">
        <v>3838</v>
      </c>
      <c r="L652" s="74">
        <v>0</v>
      </c>
      <c r="M652" s="74">
        <v>0</v>
      </c>
      <c r="N652" s="74">
        <v>0</v>
      </c>
      <c r="O652" s="75">
        <v>0</v>
      </c>
      <c r="P652" s="232"/>
    </row>
    <row r="653" spans="1:17" s="228" customFormat="1" ht="20.25" customHeight="1" x14ac:dyDescent="0.15">
      <c r="A653" s="414"/>
      <c r="B653" s="90" t="s">
        <v>150</v>
      </c>
      <c r="C653" s="59">
        <f t="shared" si="84"/>
        <v>7053</v>
      </c>
      <c r="D653" s="258">
        <v>0</v>
      </c>
      <c r="E653" s="74">
        <v>0</v>
      </c>
      <c r="F653" s="74">
        <v>0</v>
      </c>
      <c r="G653" s="74">
        <v>0</v>
      </c>
      <c r="H653" s="74">
        <v>0</v>
      </c>
      <c r="I653" s="74">
        <v>0</v>
      </c>
      <c r="J653" s="74">
        <v>1364</v>
      </c>
      <c r="K653" s="74">
        <v>5689</v>
      </c>
      <c r="L653" s="74">
        <v>0</v>
      </c>
      <c r="M653" s="74">
        <v>0</v>
      </c>
      <c r="N653" s="74">
        <v>0</v>
      </c>
      <c r="O653" s="75">
        <v>0</v>
      </c>
      <c r="P653" s="232"/>
    </row>
    <row r="654" spans="1:17" s="228" customFormat="1" ht="20.25" customHeight="1" x14ac:dyDescent="0.15">
      <c r="A654" s="414"/>
      <c r="B654" s="90" t="s">
        <v>166</v>
      </c>
      <c r="C654" s="59">
        <v>0</v>
      </c>
      <c r="D654" s="59">
        <v>0</v>
      </c>
      <c r="E654" s="59">
        <v>0</v>
      </c>
      <c r="F654" s="59">
        <v>0</v>
      </c>
      <c r="G654" s="59">
        <v>0</v>
      </c>
      <c r="H654" s="59">
        <v>0</v>
      </c>
      <c r="I654" s="59">
        <v>0</v>
      </c>
      <c r="J654" s="59">
        <v>0</v>
      </c>
      <c r="K654" s="59">
        <v>0</v>
      </c>
      <c r="L654" s="59">
        <v>0</v>
      </c>
      <c r="M654" s="59">
        <v>0</v>
      </c>
      <c r="N654" s="59">
        <v>0</v>
      </c>
      <c r="O654" s="59">
        <v>0</v>
      </c>
      <c r="P654" s="232"/>
    </row>
    <row r="655" spans="1:17" ht="20.25" customHeight="1" thickBot="1" x14ac:dyDescent="0.2">
      <c r="A655" s="415"/>
      <c r="B655" s="139" t="s">
        <v>20</v>
      </c>
      <c r="C655" s="156">
        <f>C654/C653</f>
        <v>0</v>
      </c>
      <c r="D655" s="199" t="s">
        <v>105</v>
      </c>
      <c r="E655" s="156" t="s">
        <v>105</v>
      </c>
      <c r="F655" s="156" t="s">
        <v>105</v>
      </c>
      <c r="G655" s="156" t="s">
        <v>105</v>
      </c>
      <c r="H655" s="156" t="s">
        <v>105</v>
      </c>
      <c r="I655" s="156" t="s">
        <v>105</v>
      </c>
      <c r="J655" s="156">
        <f>J654/J653</f>
        <v>0</v>
      </c>
      <c r="K655" s="156">
        <f>K654/K653</f>
        <v>0</v>
      </c>
      <c r="L655" s="156" t="s">
        <v>105</v>
      </c>
      <c r="M655" s="156" t="s">
        <v>105</v>
      </c>
      <c r="N655" s="156" t="s">
        <v>105</v>
      </c>
      <c r="O655" s="157" t="s">
        <v>105</v>
      </c>
    </row>
    <row r="656" spans="1:17" ht="20.25" customHeight="1" thickBot="1" x14ac:dyDescent="0.2">
      <c r="A656" s="110" t="s">
        <v>94</v>
      </c>
      <c r="B656" s="111" t="s">
        <v>93</v>
      </c>
      <c r="C656" s="71">
        <f>SUM(D656:O656)</f>
        <v>1000</v>
      </c>
      <c r="D656" s="72">
        <v>0</v>
      </c>
      <c r="E656" s="72">
        <v>0</v>
      </c>
      <c r="F656" s="72">
        <v>0</v>
      </c>
      <c r="G656" s="230">
        <v>0</v>
      </c>
      <c r="H656" s="230">
        <v>0</v>
      </c>
      <c r="I656" s="230">
        <v>0</v>
      </c>
      <c r="J656" s="230">
        <v>0</v>
      </c>
      <c r="K656" s="230">
        <v>0</v>
      </c>
      <c r="L656" s="230">
        <v>0</v>
      </c>
      <c r="M656" s="230">
        <v>0</v>
      </c>
      <c r="N656" s="230">
        <v>0</v>
      </c>
      <c r="O656" s="231">
        <v>1000</v>
      </c>
    </row>
    <row r="657" spans="1:315" s="228" customFormat="1" ht="20.25" customHeight="1" x14ac:dyDescent="0.15">
      <c r="A657" s="362" t="s">
        <v>140</v>
      </c>
      <c r="B657" s="281" t="s">
        <v>141</v>
      </c>
      <c r="C657" s="60">
        <f>SUM(D657:O657)</f>
        <v>24771</v>
      </c>
      <c r="D657" s="114">
        <v>0</v>
      </c>
      <c r="E657" s="114">
        <v>2795</v>
      </c>
      <c r="F657" s="114">
        <v>3770</v>
      </c>
      <c r="G657" s="114">
        <v>2648</v>
      </c>
      <c r="H657" s="114">
        <v>2991</v>
      </c>
      <c r="I657" s="114">
        <v>2240</v>
      </c>
      <c r="J657" s="114">
        <v>2103</v>
      </c>
      <c r="K657" s="114">
        <v>2096</v>
      </c>
      <c r="L657" s="114">
        <v>1928</v>
      </c>
      <c r="M657" s="114">
        <v>1359</v>
      </c>
      <c r="N657" s="114">
        <v>1493</v>
      </c>
      <c r="O657" s="115">
        <v>1348</v>
      </c>
      <c r="P657" s="232"/>
    </row>
    <row r="658" spans="1:315" s="228" customFormat="1" ht="20.25" customHeight="1" x14ac:dyDescent="0.15">
      <c r="A658" s="363"/>
      <c r="B658" s="227" t="s">
        <v>150</v>
      </c>
      <c r="C658" s="53">
        <f>SUM(D658:O658)</f>
        <v>18118</v>
      </c>
      <c r="D658" s="57">
        <v>1134</v>
      </c>
      <c r="E658" s="57">
        <v>1693</v>
      </c>
      <c r="F658" s="57">
        <v>1657</v>
      </c>
      <c r="G658" s="57">
        <v>1662</v>
      </c>
      <c r="H658" s="57">
        <v>1909</v>
      </c>
      <c r="I658" s="57">
        <v>1780</v>
      </c>
      <c r="J658" s="57">
        <v>1460</v>
      </c>
      <c r="K658" s="57">
        <v>1878</v>
      </c>
      <c r="L658" s="57">
        <v>1644</v>
      </c>
      <c r="M658" s="57">
        <v>888</v>
      </c>
      <c r="N658" s="57">
        <v>1229</v>
      </c>
      <c r="O658" s="58">
        <v>1184</v>
      </c>
      <c r="P658" s="232"/>
    </row>
    <row r="659" spans="1:315" s="228" customFormat="1" ht="20.25" customHeight="1" x14ac:dyDescent="0.15">
      <c r="A659" s="363"/>
      <c r="B659" s="187" t="s">
        <v>166</v>
      </c>
      <c r="C659" s="53">
        <f>SUM(D659:O659)</f>
        <v>13314</v>
      </c>
      <c r="D659" s="69">
        <v>1007</v>
      </c>
      <c r="E659" s="69">
        <v>3313</v>
      </c>
      <c r="F659" s="69">
        <v>62</v>
      </c>
      <c r="G659" s="69">
        <v>272</v>
      </c>
      <c r="H659" s="69">
        <v>376</v>
      </c>
      <c r="I659" s="69">
        <v>1172</v>
      </c>
      <c r="J659" s="69">
        <v>1284</v>
      </c>
      <c r="K659" s="69">
        <v>1756</v>
      </c>
      <c r="L659" s="69">
        <v>1208</v>
      </c>
      <c r="M659" s="69">
        <v>1048</v>
      </c>
      <c r="N659" s="69">
        <v>916</v>
      </c>
      <c r="O659" s="342">
        <v>900</v>
      </c>
      <c r="P659" s="232"/>
    </row>
    <row r="660" spans="1:315" s="228" customFormat="1" ht="20.25" customHeight="1" thickBot="1" x14ac:dyDescent="0.2">
      <c r="A660" s="364"/>
      <c r="B660" s="300" t="s">
        <v>159</v>
      </c>
      <c r="C660" s="288">
        <f>C659/C658</f>
        <v>0.73484932111712109</v>
      </c>
      <c r="D660" s="288">
        <f t="shared" ref="D660:O660" si="85">D659/D658</f>
        <v>0.88800705467372132</v>
      </c>
      <c r="E660" s="288">
        <f t="shared" si="85"/>
        <v>1.9568812758417011</v>
      </c>
      <c r="F660" s="288">
        <f t="shared" si="85"/>
        <v>3.7417018708509352E-2</v>
      </c>
      <c r="G660" s="288">
        <f t="shared" si="85"/>
        <v>0.16365824308062576</v>
      </c>
      <c r="H660" s="288">
        <f t="shared" si="85"/>
        <v>0.19696176008381353</v>
      </c>
      <c r="I660" s="288">
        <f t="shared" si="85"/>
        <v>0.65842696629213482</v>
      </c>
      <c r="J660" s="288">
        <f t="shared" si="85"/>
        <v>0.8794520547945206</v>
      </c>
      <c r="K660" s="288">
        <f t="shared" si="85"/>
        <v>0.93503727369542067</v>
      </c>
      <c r="L660" s="288">
        <f t="shared" si="85"/>
        <v>0.73479318734793186</v>
      </c>
      <c r="M660" s="288">
        <f t="shared" si="85"/>
        <v>1.1801801801801801</v>
      </c>
      <c r="N660" s="288">
        <f t="shared" si="85"/>
        <v>0.74532139951179821</v>
      </c>
      <c r="O660" s="288">
        <f t="shared" si="85"/>
        <v>0.76013513513513509</v>
      </c>
      <c r="P660" s="232"/>
    </row>
    <row r="661" spans="1:315" s="228" customFormat="1" ht="20.25" customHeight="1" thickBot="1" x14ac:dyDescent="0.2">
      <c r="A661" s="365" t="s">
        <v>142</v>
      </c>
      <c r="B661" s="281" t="s">
        <v>141</v>
      </c>
      <c r="C661" s="113">
        <f>SUM(D661:O661)</f>
        <v>7500</v>
      </c>
      <c r="D661" s="114">
        <v>0</v>
      </c>
      <c r="E661" s="114">
        <v>0</v>
      </c>
      <c r="F661" s="114">
        <v>0</v>
      </c>
      <c r="G661" s="114">
        <v>0</v>
      </c>
      <c r="H661" s="114">
        <v>7500</v>
      </c>
      <c r="I661" s="114">
        <v>0</v>
      </c>
      <c r="J661" s="114">
        <v>0</v>
      </c>
      <c r="K661" s="114">
        <v>0</v>
      </c>
      <c r="L661" s="114">
        <v>0</v>
      </c>
      <c r="M661" s="114">
        <v>0</v>
      </c>
      <c r="N661" s="114">
        <v>0</v>
      </c>
      <c r="O661" s="115">
        <v>0</v>
      </c>
      <c r="P661" s="232"/>
    </row>
    <row r="662" spans="1:315" s="228" customFormat="1" ht="20.25" customHeight="1" x14ac:dyDescent="0.15">
      <c r="A662" s="366"/>
      <c r="B662" s="227" t="s">
        <v>160</v>
      </c>
      <c r="C662" s="113">
        <f>SUM(D662:O662)</f>
        <v>9000</v>
      </c>
      <c r="D662" s="57">
        <v>0</v>
      </c>
      <c r="E662" s="57">
        <v>0</v>
      </c>
      <c r="F662" s="57">
        <v>0</v>
      </c>
      <c r="G662" s="57">
        <v>0</v>
      </c>
      <c r="H662" s="57">
        <v>9000</v>
      </c>
      <c r="I662" s="57">
        <v>0</v>
      </c>
      <c r="J662" s="57">
        <v>0</v>
      </c>
      <c r="K662" s="57">
        <v>0</v>
      </c>
      <c r="L662" s="57">
        <v>0</v>
      </c>
      <c r="M662" s="57">
        <v>0</v>
      </c>
      <c r="N662" s="57">
        <v>0</v>
      </c>
      <c r="O662" s="57">
        <v>0</v>
      </c>
      <c r="P662" s="232"/>
    </row>
    <row r="663" spans="1:315" s="228" customFormat="1" ht="20.25" customHeight="1" x14ac:dyDescent="0.15">
      <c r="A663" s="366"/>
      <c r="B663" s="187" t="s">
        <v>166</v>
      </c>
      <c r="C663" s="68">
        <v>0</v>
      </c>
      <c r="D663" s="68">
        <v>0</v>
      </c>
      <c r="E663" s="68">
        <v>0</v>
      </c>
      <c r="F663" s="68">
        <v>0</v>
      </c>
      <c r="G663" s="68">
        <v>0</v>
      </c>
      <c r="H663" s="68">
        <v>0</v>
      </c>
      <c r="I663" s="68">
        <v>0</v>
      </c>
      <c r="J663" s="68">
        <v>0</v>
      </c>
      <c r="K663" s="68">
        <v>0</v>
      </c>
      <c r="L663" s="68">
        <v>0</v>
      </c>
      <c r="M663" s="68">
        <v>0</v>
      </c>
      <c r="N663" s="68">
        <v>0</v>
      </c>
      <c r="O663" s="68">
        <v>0</v>
      </c>
      <c r="P663" s="232"/>
    </row>
    <row r="664" spans="1:315" s="228" customFormat="1" ht="20.25" customHeight="1" thickBot="1" x14ac:dyDescent="0.2">
      <c r="A664" s="367"/>
      <c r="B664" s="301" t="s">
        <v>128</v>
      </c>
      <c r="C664" s="288">
        <f>C663/C662</f>
        <v>0</v>
      </c>
      <c r="D664" s="311" t="s">
        <v>157</v>
      </c>
      <c r="E664" s="311" t="s">
        <v>157</v>
      </c>
      <c r="F664" s="311" t="s">
        <v>157</v>
      </c>
      <c r="G664" s="311" t="s">
        <v>157</v>
      </c>
      <c r="H664" s="312">
        <f>H663/H662</f>
        <v>0</v>
      </c>
      <c r="I664" s="311" t="s">
        <v>157</v>
      </c>
      <c r="J664" s="311" t="s">
        <v>157</v>
      </c>
      <c r="K664" s="311" t="s">
        <v>157</v>
      </c>
      <c r="L664" s="311" t="s">
        <v>157</v>
      </c>
      <c r="M664" s="311" t="s">
        <v>157</v>
      </c>
      <c r="N664" s="311" t="s">
        <v>157</v>
      </c>
      <c r="O664" s="302" t="s">
        <v>157</v>
      </c>
      <c r="P664" s="232"/>
    </row>
    <row r="665" spans="1:315" s="228" customFormat="1" ht="20.25" customHeight="1" thickBot="1" x14ac:dyDescent="0.2">
      <c r="A665" s="368" t="s">
        <v>143</v>
      </c>
      <c r="B665" s="281" t="s">
        <v>141</v>
      </c>
      <c r="C665" s="113">
        <f>SUM(D665:O665)</f>
        <v>13083</v>
      </c>
      <c r="D665" s="114">
        <v>333</v>
      </c>
      <c r="E665" s="114">
        <v>83</v>
      </c>
      <c r="F665" s="114">
        <v>83</v>
      </c>
      <c r="G665" s="114">
        <v>333</v>
      </c>
      <c r="H665" s="114">
        <v>3417</v>
      </c>
      <c r="I665" s="114">
        <v>917</v>
      </c>
      <c r="J665" s="114">
        <v>1250</v>
      </c>
      <c r="K665" s="114">
        <v>1667</v>
      </c>
      <c r="L665" s="114">
        <v>1750</v>
      </c>
      <c r="M665" s="114">
        <v>1083</v>
      </c>
      <c r="N665" s="114">
        <v>1000</v>
      </c>
      <c r="O665" s="115">
        <v>1167</v>
      </c>
      <c r="P665" s="232"/>
    </row>
    <row r="666" spans="1:315" s="282" customFormat="1" ht="20.25" customHeight="1" thickBot="1" x14ac:dyDescent="0.2">
      <c r="A666" s="369"/>
      <c r="B666" s="280" t="s">
        <v>150</v>
      </c>
      <c r="C666" s="113">
        <f>SUM(D666:O666)</f>
        <v>13916</v>
      </c>
      <c r="D666" s="74">
        <v>833</v>
      </c>
      <c r="E666" s="74">
        <v>750</v>
      </c>
      <c r="F666" s="74">
        <v>1167</v>
      </c>
      <c r="G666" s="74">
        <v>1250</v>
      </c>
      <c r="H666" s="74">
        <v>2083</v>
      </c>
      <c r="I666" s="74">
        <v>1583</v>
      </c>
      <c r="J666" s="74">
        <v>1333</v>
      </c>
      <c r="K666" s="74">
        <v>1167</v>
      </c>
      <c r="L666" s="74">
        <v>1167</v>
      </c>
      <c r="M666" s="74">
        <v>917</v>
      </c>
      <c r="N666" s="74">
        <v>833</v>
      </c>
      <c r="O666" s="258">
        <v>833</v>
      </c>
      <c r="P666" s="303"/>
      <c r="Q666" s="304"/>
      <c r="R666" s="304"/>
      <c r="S666" s="304"/>
      <c r="T666" s="304"/>
      <c r="U666" s="304"/>
      <c r="V666" s="304"/>
      <c r="W666" s="304"/>
      <c r="X666" s="304"/>
      <c r="Y666" s="304"/>
      <c r="Z666" s="304"/>
      <c r="AA666" s="304"/>
      <c r="AB666" s="304"/>
      <c r="AC666" s="304"/>
      <c r="AD666" s="304"/>
      <c r="AE666" s="304"/>
      <c r="AF666" s="304"/>
      <c r="AG666" s="304"/>
      <c r="AH666" s="304"/>
      <c r="AI666" s="304"/>
      <c r="AJ666" s="304"/>
      <c r="AK666" s="304"/>
      <c r="AL666" s="304"/>
      <c r="AM666" s="304"/>
      <c r="AN666" s="304"/>
      <c r="AO666" s="304"/>
      <c r="AP666" s="304"/>
      <c r="AQ666" s="304"/>
      <c r="AR666" s="304"/>
      <c r="AS666" s="304"/>
      <c r="AT666" s="304"/>
      <c r="AU666" s="304"/>
      <c r="AV666" s="304"/>
      <c r="AW666" s="304"/>
      <c r="AX666" s="304"/>
      <c r="AY666" s="304"/>
      <c r="AZ666" s="304"/>
      <c r="BA666" s="304"/>
      <c r="BB666" s="304"/>
      <c r="BC666" s="304"/>
      <c r="BD666" s="304"/>
      <c r="BE666" s="304"/>
      <c r="BF666" s="304"/>
      <c r="BG666" s="304"/>
      <c r="BH666" s="304"/>
      <c r="BI666" s="304"/>
      <c r="BJ666" s="304"/>
      <c r="BK666" s="304"/>
      <c r="BL666" s="304"/>
      <c r="BM666" s="304"/>
      <c r="BN666" s="304"/>
      <c r="BO666" s="304"/>
      <c r="BP666" s="304"/>
      <c r="BQ666" s="304"/>
      <c r="BR666" s="304"/>
      <c r="BS666" s="304"/>
      <c r="BT666" s="304"/>
      <c r="BU666" s="304"/>
      <c r="BV666" s="304"/>
      <c r="BW666" s="304"/>
      <c r="BX666" s="304"/>
      <c r="BY666" s="304"/>
      <c r="BZ666" s="304"/>
      <c r="CA666" s="304"/>
      <c r="CB666" s="304"/>
      <c r="CC666" s="304"/>
      <c r="CD666" s="304"/>
      <c r="CE666" s="304"/>
      <c r="CF666" s="304"/>
      <c r="CG666" s="304"/>
      <c r="CH666" s="304"/>
      <c r="CI666" s="304"/>
      <c r="CJ666" s="304"/>
      <c r="CK666" s="304"/>
      <c r="CL666" s="304"/>
      <c r="CM666" s="304"/>
      <c r="CN666" s="304"/>
      <c r="CO666" s="304"/>
      <c r="CP666" s="304"/>
      <c r="CQ666" s="304"/>
      <c r="CR666" s="304"/>
      <c r="CS666" s="304"/>
      <c r="CT666" s="304"/>
      <c r="CU666" s="304"/>
      <c r="CV666" s="304"/>
      <c r="CW666" s="304"/>
      <c r="CX666" s="304"/>
      <c r="CY666" s="304"/>
      <c r="CZ666" s="304"/>
      <c r="DA666" s="304"/>
      <c r="DB666" s="304"/>
      <c r="DC666" s="304"/>
      <c r="DD666" s="304"/>
      <c r="DE666" s="304"/>
      <c r="DF666" s="304"/>
      <c r="DG666" s="304"/>
      <c r="DH666" s="304"/>
      <c r="DI666" s="304"/>
      <c r="DJ666" s="304"/>
      <c r="DK666" s="304"/>
      <c r="DL666" s="304"/>
      <c r="DM666" s="304"/>
      <c r="DN666" s="304"/>
      <c r="DO666" s="304"/>
      <c r="DP666" s="304"/>
      <c r="DQ666" s="304"/>
      <c r="DR666" s="304"/>
      <c r="DS666" s="304"/>
      <c r="DT666" s="304"/>
      <c r="DU666" s="304"/>
      <c r="DV666" s="304"/>
      <c r="DW666" s="304"/>
      <c r="DX666" s="304"/>
      <c r="DY666" s="304"/>
      <c r="DZ666" s="304"/>
      <c r="EA666" s="304"/>
      <c r="EB666" s="304"/>
      <c r="EC666" s="304"/>
      <c r="ED666" s="304"/>
      <c r="EE666" s="304"/>
      <c r="EF666" s="304"/>
      <c r="EG666" s="304"/>
      <c r="EH666" s="304"/>
      <c r="EI666" s="304"/>
      <c r="EJ666" s="304"/>
      <c r="EK666" s="304"/>
      <c r="EL666" s="304"/>
      <c r="EM666" s="304"/>
      <c r="EN666" s="304"/>
      <c r="EO666" s="304"/>
      <c r="EP666" s="304"/>
      <c r="EQ666" s="304"/>
      <c r="ER666" s="304"/>
      <c r="ES666" s="304"/>
      <c r="ET666" s="304"/>
      <c r="EU666" s="304"/>
      <c r="EV666" s="304"/>
      <c r="EW666" s="304"/>
      <c r="EX666" s="304"/>
      <c r="EY666" s="304"/>
      <c r="EZ666" s="304"/>
      <c r="FA666" s="304"/>
      <c r="FB666" s="304"/>
      <c r="FC666" s="304"/>
      <c r="FD666" s="304"/>
      <c r="FE666" s="304"/>
      <c r="FF666" s="304"/>
      <c r="FG666" s="304"/>
      <c r="FH666" s="304"/>
      <c r="FI666" s="304"/>
      <c r="FJ666" s="304"/>
      <c r="FK666" s="304"/>
      <c r="FL666" s="304"/>
      <c r="FM666" s="304"/>
      <c r="FN666" s="304"/>
      <c r="FO666" s="304"/>
      <c r="FP666" s="304"/>
      <c r="FQ666" s="304"/>
      <c r="FR666" s="304"/>
      <c r="FS666" s="304"/>
      <c r="FT666" s="304"/>
      <c r="FU666" s="304"/>
      <c r="FV666" s="304"/>
      <c r="FW666" s="304"/>
      <c r="FX666" s="304"/>
      <c r="FY666" s="304"/>
      <c r="FZ666" s="304"/>
      <c r="GA666" s="304"/>
      <c r="GB666" s="304"/>
      <c r="GC666" s="304"/>
      <c r="GD666" s="304"/>
      <c r="GE666" s="304"/>
      <c r="GF666" s="304"/>
      <c r="GG666" s="304"/>
      <c r="GH666" s="304"/>
      <c r="GI666" s="304"/>
      <c r="GJ666" s="304"/>
      <c r="GK666" s="304"/>
      <c r="GL666" s="304"/>
      <c r="GM666" s="304"/>
      <c r="GN666" s="304"/>
      <c r="GO666" s="304"/>
      <c r="GP666" s="304"/>
      <c r="GQ666" s="304"/>
      <c r="GR666" s="304"/>
      <c r="GS666" s="304"/>
      <c r="GT666" s="304"/>
      <c r="GU666" s="304"/>
      <c r="GV666" s="304"/>
      <c r="GW666" s="304"/>
      <c r="GX666" s="304"/>
      <c r="GY666" s="304"/>
      <c r="GZ666" s="304"/>
      <c r="HA666" s="304"/>
      <c r="HB666" s="304"/>
      <c r="HC666" s="304"/>
      <c r="HD666" s="304"/>
      <c r="HE666" s="304"/>
      <c r="HF666" s="304"/>
      <c r="HG666" s="304"/>
      <c r="HH666" s="304"/>
      <c r="HI666" s="304"/>
      <c r="HJ666" s="304"/>
      <c r="HK666" s="304"/>
      <c r="HL666" s="304"/>
      <c r="HM666" s="304"/>
      <c r="HN666" s="304"/>
      <c r="HO666" s="304"/>
      <c r="HP666" s="304"/>
      <c r="HQ666" s="304"/>
      <c r="HR666" s="304"/>
      <c r="HS666" s="304"/>
      <c r="HT666" s="304"/>
      <c r="HU666" s="304"/>
      <c r="HV666" s="304"/>
      <c r="HW666" s="304"/>
      <c r="HX666" s="304"/>
      <c r="HY666" s="304"/>
      <c r="HZ666" s="304"/>
      <c r="IA666" s="304"/>
      <c r="IB666" s="304"/>
      <c r="IC666" s="304"/>
      <c r="ID666" s="304"/>
      <c r="IE666" s="304"/>
      <c r="IF666" s="304"/>
      <c r="IG666" s="304"/>
      <c r="IH666" s="304"/>
      <c r="II666" s="304"/>
      <c r="IJ666" s="304"/>
      <c r="IK666" s="304"/>
      <c r="IL666" s="304"/>
      <c r="IM666" s="304"/>
      <c r="IN666" s="304"/>
      <c r="IO666" s="304"/>
      <c r="IP666" s="304"/>
      <c r="IQ666" s="304"/>
      <c r="IR666" s="304"/>
      <c r="IS666" s="304"/>
      <c r="IT666" s="304"/>
      <c r="IU666" s="304"/>
      <c r="IV666" s="304"/>
      <c r="IW666" s="304"/>
      <c r="IX666" s="304"/>
      <c r="IY666" s="304"/>
      <c r="IZ666" s="304"/>
      <c r="JA666" s="304"/>
      <c r="JB666" s="304"/>
      <c r="JC666" s="304"/>
      <c r="JD666" s="304"/>
      <c r="JE666" s="304"/>
      <c r="JF666" s="304"/>
      <c r="JG666" s="304"/>
      <c r="JH666" s="304"/>
      <c r="JI666" s="304"/>
      <c r="JJ666" s="304"/>
      <c r="JK666" s="304"/>
      <c r="JL666" s="304"/>
      <c r="JM666" s="304"/>
      <c r="JN666" s="304"/>
      <c r="JO666" s="304"/>
      <c r="JP666" s="304"/>
      <c r="JQ666" s="304"/>
      <c r="JR666" s="304"/>
      <c r="JS666" s="304"/>
      <c r="JT666" s="304"/>
      <c r="JU666" s="304"/>
      <c r="JV666" s="304"/>
      <c r="JW666" s="304"/>
      <c r="JX666" s="304"/>
      <c r="JY666" s="304"/>
      <c r="JZ666" s="304"/>
      <c r="KA666" s="304"/>
      <c r="KB666" s="304"/>
      <c r="KC666" s="304"/>
      <c r="KD666" s="304"/>
      <c r="KE666" s="304"/>
      <c r="KF666" s="304"/>
      <c r="KG666" s="304"/>
      <c r="KH666" s="304"/>
      <c r="KI666" s="304"/>
      <c r="KJ666" s="304"/>
      <c r="KK666" s="304"/>
      <c r="KL666" s="304"/>
      <c r="KM666" s="304"/>
      <c r="KN666" s="304"/>
      <c r="KO666" s="304"/>
      <c r="KP666" s="304"/>
      <c r="KQ666" s="304"/>
      <c r="KR666" s="304"/>
      <c r="KS666" s="304"/>
      <c r="KT666" s="304"/>
      <c r="KU666" s="304"/>
      <c r="KV666" s="304"/>
      <c r="KW666" s="304"/>
      <c r="KX666" s="304"/>
      <c r="KY666" s="304"/>
      <c r="KZ666" s="304"/>
      <c r="LA666" s="304"/>
      <c r="LB666" s="304"/>
      <c r="LC666" s="304"/>
    </row>
    <row r="667" spans="1:315" s="304" customFormat="1" ht="20.25" customHeight="1" x14ac:dyDescent="0.15">
      <c r="A667" s="369"/>
      <c r="B667" s="280" t="s">
        <v>166</v>
      </c>
      <c r="C667" s="113">
        <f>SUM(D667:O667)</f>
        <v>14418</v>
      </c>
      <c r="D667" s="74">
        <v>917</v>
      </c>
      <c r="E667" s="74">
        <v>917</v>
      </c>
      <c r="F667" s="74">
        <v>833</v>
      </c>
      <c r="G667" s="74">
        <v>1417</v>
      </c>
      <c r="H667" s="74">
        <v>1500</v>
      </c>
      <c r="I667" s="74">
        <v>1250</v>
      </c>
      <c r="J667" s="74">
        <v>1250</v>
      </c>
      <c r="K667" s="74">
        <v>1167</v>
      </c>
      <c r="L667" s="74">
        <v>1250</v>
      </c>
      <c r="M667" s="74">
        <v>1500</v>
      </c>
      <c r="N667" s="74">
        <v>1167</v>
      </c>
      <c r="O667" s="258">
        <v>1250</v>
      </c>
      <c r="P667" s="303"/>
    </row>
    <row r="668" spans="1:315" s="304" customFormat="1" ht="20.25" customHeight="1" thickBot="1" x14ac:dyDescent="0.2">
      <c r="A668" s="370"/>
      <c r="B668" s="139" t="s">
        <v>128</v>
      </c>
      <c r="C668" s="156">
        <f>C667/C666</f>
        <v>1.0360735843633229</v>
      </c>
      <c r="D668" s="156">
        <f t="shared" ref="D668:O668" si="86">D667/D666</f>
        <v>1.1008403361344539</v>
      </c>
      <c r="E668" s="156">
        <f t="shared" si="86"/>
        <v>1.2226666666666666</v>
      </c>
      <c r="F668" s="156">
        <f t="shared" si="86"/>
        <v>0.713796058269066</v>
      </c>
      <c r="G668" s="156">
        <f t="shared" si="86"/>
        <v>1.1335999999999999</v>
      </c>
      <c r="H668" s="156">
        <f t="shared" si="86"/>
        <v>0.72011521843494963</v>
      </c>
      <c r="I668" s="156">
        <f t="shared" si="86"/>
        <v>0.7896399241945673</v>
      </c>
      <c r="J668" s="156">
        <f t="shared" si="86"/>
        <v>0.93773443360840214</v>
      </c>
      <c r="K668" s="156">
        <f t="shared" si="86"/>
        <v>1</v>
      </c>
      <c r="L668" s="156">
        <f t="shared" si="86"/>
        <v>1.0711225364181662</v>
      </c>
      <c r="M668" s="156">
        <f t="shared" si="86"/>
        <v>1.6357688113413305</v>
      </c>
      <c r="N668" s="156">
        <f t="shared" si="86"/>
        <v>1.4009603841536615</v>
      </c>
      <c r="O668" s="156">
        <f t="shared" si="86"/>
        <v>1.5006002400960383</v>
      </c>
      <c r="P668" s="303"/>
    </row>
    <row r="669" spans="1:315" s="228" customFormat="1" ht="20.25" customHeight="1" thickBot="1" x14ac:dyDescent="0.2">
      <c r="A669" s="368" t="s">
        <v>144</v>
      </c>
      <c r="B669" s="281" t="s">
        <v>141</v>
      </c>
      <c r="C669" s="113">
        <f>SUM(D669:O669)</f>
        <v>10753</v>
      </c>
      <c r="D669" s="114">
        <v>0</v>
      </c>
      <c r="E669" s="114">
        <v>0</v>
      </c>
      <c r="F669" s="114">
        <v>0</v>
      </c>
      <c r="G669" s="114">
        <v>1181</v>
      </c>
      <c r="H669" s="114">
        <v>1420</v>
      </c>
      <c r="I669" s="114">
        <v>1163</v>
      </c>
      <c r="J669" s="114">
        <v>1403</v>
      </c>
      <c r="K669" s="114">
        <v>1341</v>
      </c>
      <c r="L669" s="114">
        <v>1416</v>
      </c>
      <c r="M669" s="114">
        <v>836</v>
      </c>
      <c r="N669" s="114">
        <v>925</v>
      </c>
      <c r="O669" s="305">
        <v>1068</v>
      </c>
      <c r="P669" s="303"/>
      <c r="Q669" s="304"/>
      <c r="R669" s="304"/>
      <c r="S669" s="304"/>
      <c r="T669" s="304"/>
      <c r="U669" s="304"/>
      <c r="V669" s="304"/>
      <c r="W669" s="304"/>
      <c r="X669" s="304"/>
      <c r="Y669" s="304"/>
      <c r="Z669" s="304"/>
      <c r="AA669" s="304"/>
      <c r="AB669" s="304"/>
      <c r="AC669" s="304"/>
      <c r="AD669" s="304"/>
      <c r="AE669" s="304"/>
      <c r="AF669" s="304"/>
      <c r="AG669" s="304"/>
      <c r="AH669" s="304"/>
      <c r="AI669" s="304"/>
      <c r="AJ669" s="304"/>
      <c r="AK669" s="304"/>
      <c r="AL669" s="304"/>
      <c r="AM669" s="304"/>
      <c r="AN669" s="304"/>
      <c r="AO669" s="304"/>
      <c r="AP669" s="304"/>
      <c r="AQ669" s="304"/>
      <c r="AR669" s="304"/>
      <c r="AS669" s="304"/>
      <c r="AT669" s="304"/>
      <c r="AU669" s="304"/>
      <c r="AV669" s="304"/>
      <c r="AW669" s="304"/>
      <c r="AX669" s="304"/>
      <c r="AY669" s="304"/>
      <c r="AZ669" s="304"/>
      <c r="BA669" s="304"/>
      <c r="BB669" s="304"/>
      <c r="BC669" s="304"/>
      <c r="BD669" s="304"/>
      <c r="BE669" s="304"/>
      <c r="BF669" s="304"/>
      <c r="BG669" s="304"/>
      <c r="BH669" s="304"/>
      <c r="BI669" s="304"/>
      <c r="BJ669" s="304"/>
      <c r="BK669" s="304"/>
      <c r="BL669" s="304"/>
      <c r="BM669" s="304"/>
      <c r="BN669" s="304"/>
      <c r="BO669" s="304"/>
      <c r="BP669" s="304"/>
      <c r="BQ669" s="304"/>
      <c r="BR669" s="304"/>
      <c r="BS669" s="304"/>
      <c r="BT669" s="304"/>
      <c r="BU669" s="304"/>
      <c r="BV669" s="304"/>
      <c r="BW669" s="304"/>
      <c r="BX669" s="304"/>
      <c r="BY669" s="304"/>
      <c r="BZ669" s="304"/>
      <c r="CA669" s="304"/>
      <c r="CB669" s="304"/>
      <c r="CC669" s="304"/>
      <c r="CD669" s="304"/>
      <c r="CE669" s="304"/>
      <c r="CF669" s="304"/>
      <c r="CG669" s="304"/>
      <c r="CH669" s="304"/>
      <c r="CI669" s="304"/>
      <c r="CJ669" s="304"/>
      <c r="CK669" s="304"/>
      <c r="CL669" s="304"/>
      <c r="CM669" s="304"/>
      <c r="CN669" s="304"/>
      <c r="CO669" s="304"/>
      <c r="CP669" s="304"/>
      <c r="CQ669" s="304"/>
      <c r="CR669" s="304"/>
      <c r="CS669" s="304"/>
      <c r="CT669" s="304"/>
      <c r="CU669" s="304"/>
      <c r="CV669" s="304"/>
      <c r="CW669" s="304"/>
      <c r="CX669" s="304"/>
      <c r="CY669" s="304"/>
      <c r="CZ669" s="304"/>
      <c r="DA669" s="304"/>
      <c r="DB669" s="304"/>
      <c r="DC669" s="304"/>
      <c r="DD669" s="304"/>
      <c r="DE669" s="304"/>
      <c r="DF669" s="304"/>
      <c r="DG669" s="304"/>
      <c r="DH669" s="304"/>
      <c r="DI669" s="304"/>
      <c r="DJ669" s="304"/>
      <c r="DK669" s="304"/>
      <c r="DL669" s="304"/>
      <c r="DM669" s="304"/>
      <c r="DN669" s="304"/>
      <c r="DO669" s="304"/>
      <c r="DP669" s="304"/>
      <c r="DQ669" s="304"/>
      <c r="DR669" s="304"/>
      <c r="DS669" s="304"/>
      <c r="DT669" s="304"/>
      <c r="DU669" s="304"/>
      <c r="DV669" s="304"/>
      <c r="DW669" s="304"/>
      <c r="DX669" s="304"/>
      <c r="DY669" s="304"/>
      <c r="DZ669" s="304"/>
      <c r="EA669" s="304"/>
      <c r="EB669" s="304"/>
      <c r="EC669" s="304"/>
      <c r="ED669" s="304"/>
      <c r="EE669" s="304"/>
      <c r="EF669" s="304"/>
      <c r="EG669" s="304"/>
      <c r="EH669" s="304"/>
      <c r="EI669" s="304"/>
      <c r="EJ669" s="304"/>
      <c r="EK669" s="304"/>
      <c r="EL669" s="304"/>
      <c r="EM669" s="304"/>
      <c r="EN669" s="304"/>
      <c r="EO669" s="304"/>
      <c r="EP669" s="304"/>
      <c r="EQ669" s="304"/>
      <c r="ER669" s="304"/>
      <c r="ES669" s="304"/>
      <c r="ET669" s="304"/>
      <c r="EU669" s="304"/>
      <c r="EV669" s="304"/>
      <c r="EW669" s="304"/>
      <c r="EX669" s="304"/>
      <c r="EY669" s="304"/>
      <c r="EZ669" s="304"/>
      <c r="FA669" s="304"/>
      <c r="FB669" s="304"/>
      <c r="FC669" s="304"/>
      <c r="FD669" s="304"/>
      <c r="FE669" s="304"/>
      <c r="FF669" s="304"/>
      <c r="FG669" s="304"/>
      <c r="FH669" s="304"/>
      <c r="FI669" s="304"/>
      <c r="FJ669" s="304"/>
      <c r="FK669" s="304"/>
      <c r="FL669" s="304"/>
      <c r="FM669" s="304"/>
      <c r="FN669" s="304"/>
      <c r="FO669" s="304"/>
      <c r="FP669" s="304"/>
      <c r="FQ669" s="304"/>
      <c r="FR669" s="304"/>
      <c r="FS669" s="304"/>
      <c r="FT669" s="304"/>
      <c r="FU669" s="304"/>
      <c r="FV669" s="304"/>
      <c r="FW669" s="304"/>
      <c r="FX669" s="304"/>
      <c r="FY669" s="304"/>
      <c r="FZ669" s="304"/>
      <c r="GA669" s="304"/>
      <c r="GB669" s="304"/>
      <c r="GC669" s="304"/>
      <c r="GD669" s="304"/>
      <c r="GE669" s="304"/>
      <c r="GF669" s="304"/>
      <c r="GG669" s="304"/>
      <c r="GH669" s="304"/>
      <c r="GI669" s="304"/>
      <c r="GJ669" s="304"/>
      <c r="GK669" s="304"/>
      <c r="GL669" s="304"/>
      <c r="GM669" s="304"/>
      <c r="GN669" s="304"/>
      <c r="GO669" s="304"/>
      <c r="GP669" s="304"/>
      <c r="GQ669" s="304"/>
      <c r="GR669" s="304"/>
      <c r="GS669" s="304"/>
      <c r="GT669" s="304"/>
      <c r="GU669" s="304"/>
      <c r="GV669" s="304"/>
      <c r="GW669" s="304"/>
      <c r="GX669" s="304"/>
      <c r="GY669" s="304"/>
      <c r="GZ669" s="304"/>
      <c r="HA669" s="304"/>
      <c r="HB669" s="304"/>
      <c r="HC669" s="304"/>
      <c r="HD669" s="304"/>
      <c r="HE669" s="304"/>
      <c r="HF669" s="304"/>
      <c r="HG669" s="304"/>
      <c r="HH669" s="304"/>
      <c r="HI669" s="304"/>
      <c r="HJ669" s="304"/>
      <c r="HK669" s="304"/>
      <c r="HL669" s="304"/>
      <c r="HM669" s="304"/>
      <c r="HN669" s="304"/>
      <c r="HO669" s="304"/>
      <c r="HP669" s="304"/>
      <c r="HQ669" s="304"/>
      <c r="HR669" s="304"/>
      <c r="HS669" s="304"/>
      <c r="HT669" s="304"/>
      <c r="HU669" s="304"/>
      <c r="HV669" s="304"/>
      <c r="HW669" s="304"/>
      <c r="HX669" s="304"/>
      <c r="HY669" s="304"/>
      <c r="HZ669" s="304"/>
      <c r="IA669" s="304"/>
      <c r="IB669" s="304"/>
      <c r="IC669" s="304"/>
      <c r="ID669" s="304"/>
      <c r="IE669" s="304"/>
      <c r="IF669" s="304"/>
      <c r="IG669" s="304"/>
      <c r="IH669" s="304"/>
      <c r="II669" s="304"/>
      <c r="IJ669" s="304"/>
      <c r="IK669" s="304"/>
      <c r="IL669" s="304"/>
      <c r="IM669" s="304"/>
      <c r="IN669" s="304"/>
      <c r="IO669" s="304"/>
      <c r="IP669" s="304"/>
      <c r="IQ669" s="304"/>
      <c r="IR669" s="304"/>
      <c r="IS669" s="304"/>
      <c r="IT669" s="304"/>
      <c r="IU669" s="304"/>
      <c r="IV669" s="304"/>
      <c r="IW669" s="304"/>
      <c r="IX669" s="304"/>
      <c r="IY669" s="304"/>
      <c r="IZ669" s="304"/>
      <c r="JA669" s="304"/>
      <c r="JB669" s="304"/>
      <c r="JC669" s="304"/>
      <c r="JD669" s="304"/>
      <c r="JE669" s="304"/>
      <c r="JF669" s="304"/>
      <c r="JG669" s="304"/>
      <c r="JH669" s="304"/>
      <c r="JI669" s="304"/>
      <c r="JJ669" s="304"/>
      <c r="JK669" s="304"/>
      <c r="JL669" s="304"/>
      <c r="JM669" s="304"/>
      <c r="JN669" s="304"/>
      <c r="JO669" s="304"/>
      <c r="JP669" s="304"/>
      <c r="JQ669" s="304"/>
      <c r="JR669" s="304"/>
      <c r="JS669" s="304"/>
      <c r="JT669" s="304"/>
      <c r="JU669" s="304"/>
      <c r="JV669" s="304"/>
      <c r="JW669" s="304"/>
      <c r="JX669" s="304"/>
      <c r="JY669" s="304"/>
      <c r="JZ669" s="304"/>
      <c r="KA669" s="304"/>
      <c r="KB669" s="304"/>
      <c r="KC669" s="304"/>
      <c r="KD669" s="304"/>
      <c r="KE669" s="304"/>
      <c r="KF669" s="304"/>
      <c r="KG669" s="304"/>
      <c r="KH669" s="304"/>
      <c r="KI669" s="304"/>
      <c r="KJ669" s="304"/>
      <c r="KK669" s="304"/>
      <c r="KL669" s="304"/>
      <c r="KM669" s="304"/>
      <c r="KN669" s="304"/>
      <c r="KO669" s="304"/>
      <c r="KP669" s="304"/>
      <c r="KQ669" s="304"/>
      <c r="KR669" s="304"/>
      <c r="KS669" s="304"/>
      <c r="KT669" s="304"/>
      <c r="KU669" s="304"/>
      <c r="KV669" s="304"/>
      <c r="KW669" s="304"/>
      <c r="KX669" s="304"/>
      <c r="KY669" s="304"/>
      <c r="KZ669" s="304"/>
      <c r="LA669" s="304"/>
      <c r="LB669" s="304"/>
      <c r="LC669" s="304"/>
    </row>
    <row r="670" spans="1:315" s="282" customFormat="1" ht="20.25" customHeight="1" thickBot="1" x14ac:dyDescent="0.2">
      <c r="A670" s="369"/>
      <c r="B670" s="280" t="s">
        <v>160</v>
      </c>
      <c r="C670" s="113">
        <f>SUM(D670:O670)</f>
        <v>12783</v>
      </c>
      <c r="D670" s="74">
        <v>749</v>
      </c>
      <c r="E670" s="74">
        <v>1186</v>
      </c>
      <c r="F670" s="74">
        <v>1271</v>
      </c>
      <c r="G670" s="74">
        <v>808</v>
      </c>
      <c r="H670" s="74">
        <v>1123</v>
      </c>
      <c r="I670" s="74">
        <v>971</v>
      </c>
      <c r="J670" s="74">
        <v>977</v>
      </c>
      <c r="K670" s="74">
        <v>1345</v>
      </c>
      <c r="L670" s="74">
        <v>1344</v>
      </c>
      <c r="M670" s="74">
        <v>733</v>
      </c>
      <c r="N670" s="74">
        <v>973</v>
      </c>
      <c r="O670" s="258">
        <v>1303</v>
      </c>
      <c r="P670" s="303"/>
      <c r="Q670" s="304"/>
      <c r="R670" s="304"/>
      <c r="S670" s="304"/>
      <c r="T670" s="304"/>
      <c r="U670" s="304"/>
      <c r="V670" s="304"/>
      <c r="W670" s="304"/>
      <c r="X670" s="304"/>
      <c r="Y670" s="304"/>
      <c r="Z670" s="304"/>
      <c r="AA670" s="304"/>
      <c r="AB670" s="304"/>
      <c r="AC670" s="304"/>
      <c r="AD670" s="304"/>
      <c r="AE670" s="304"/>
      <c r="AF670" s="304"/>
      <c r="AG670" s="304"/>
      <c r="AH670" s="304"/>
      <c r="AI670" s="304"/>
      <c r="AJ670" s="304"/>
      <c r="AK670" s="304"/>
      <c r="AL670" s="304"/>
      <c r="AM670" s="304"/>
      <c r="AN670" s="304"/>
      <c r="AO670" s="304"/>
      <c r="AP670" s="304"/>
      <c r="AQ670" s="304"/>
      <c r="AR670" s="304"/>
      <c r="AS670" s="304"/>
      <c r="AT670" s="304"/>
      <c r="AU670" s="304"/>
    </row>
    <row r="671" spans="1:315" s="282" customFormat="1" ht="20.25" customHeight="1" x14ac:dyDescent="0.15">
      <c r="A671" s="369"/>
      <c r="B671" s="280" t="s">
        <v>164</v>
      </c>
      <c r="C671" s="113">
        <f>SUM(D671:O671)</f>
        <v>7864</v>
      </c>
      <c r="D671" s="74">
        <v>868</v>
      </c>
      <c r="E671" s="74">
        <v>1161</v>
      </c>
      <c r="F671" s="74">
        <v>460</v>
      </c>
      <c r="G671" s="74">
        <v>211</v>
      </c>
      <c r="H671" s="74">
        <v>194</v>
      </c>
      <c r="I671" s="74">
        <v>491</v>
      </c>
      <c r="J671" s="74">
        <v>681</v>
      </c>
      <c r="K671" s="74">
        <v>986</v>
      </c>
      <c r="L671" s="74">
        <v>678</v>
      </c>
      <c r="M671" s="74">
        <v>789</v>
      </c>
      <c r="N671" s="74">
        <v>630</v>
      </c>
      <c r="O671" s="258">
        <v>715</v>
      </c>
      <c r="P671" s="303"/>
      <c r="Q671" s="304"/>
      <c r="R671" s="304"/>
      <c r="S671" s="304"/>
      <c r="T671" s="304"/>
      <c r="U671" s="304"/>
      <c r="V671" s="304"/>
      <c r="W671" s="304"/>
      <c r="X671" s="304"/>
      <c r="Y671" s="304"/>
      <c r="Z671" s="304"/>
      <c r="AA671" s="304"/>
      <c r="AB671" s="304"/>
      <c r="AC671" s="304"/>
      <c r="AD671" s="304"/>
      <c r="AE671" s="304"/>
      <c r="AF671" s="304"/>
      <c r="AG671" s="304"/>
      <c r="AH671" s="304"/>
      <c r="AI671" s="304"/>
      <c r="AJ671" s="304"/>
      <c r="AK671" s="304"/>
      <c r="AL671" s="304"/>
      <c r="AM671" s="304"/>
      <c r="AN671" s="304"/>
      <c r="AO671" s="304"/>
      <c r="AP671" s="304"/>
      <c r="AQ671" s="304"/>
      <c r="AR671" s="304"/>
      <c r="AS671" s="304"/>
      <c r="AT671" s="304"/>
      <c r="AU671" s="304"/>
      <c r="AV671" s="304"/>
      <c r="AW671" s="304"/>
      <c r="AX671" s="304"/>
      <c r="AY671" s="304"/>
      <c r="AZ671" s="304"/>
      <c r="BA671" s="304"/>
      <c r="BB671" s="304"/>
      <c r="BC671" s="304"/>
      <c r="BD671" s="304"/>
      <c r="BE671" s="304"/>
      <c r="BF671" s="304"/>
      <c r="BG671" s="304"/>
      <c r="BH671" s="304"/>
      <c r="BI671" s="304"/>
      <c r="BJ671" s="304"/>
      <c r="BK671" s="304"/>
      <c r="BL671" s="304"/>
      <c r="BM671" s="304"/>
      <c r="BN671" s="304"/>
      <c r="BO671" s="304"/>
      <c r="BP671" s="304"/>
      <c r="BQ671" s="304"/>
      <c r="BR671" s="304"/>
      <c r="BS671" s="304"/>
      <c r="BT671" s="304"/>
      <c r="BU671" s="304"/>
      <c r="BV671" s="304"/>
      <c r="BW671" s="304"/>
      <c r="BX671" s="304"/>
      <c r="BY671" s="304"/>
      <c r="BZ671" s="304"/>
      <c r="CA671" s="304"/>
      <c r="CB671" s="304"/>
      <c r="CC671" s="304"/>
      <c r="CD671" s="304"/>
      <c r="CE671" s="304"/>
      <c r="CF671" s="304"/>
      <c r="CG671" s="304"/>
      <c r="CH671" s="304"/>
      <c r="CI671" s="304"/>
      <c r="CJ671" s="304"/>
      <c r="CK671" s="304"/>
      <c r="CL671" s="304"/>
      <c r="CM671" s="304"/>
      <c r="CN671" s="304"/>
      <c r="CO671" s="304"/>
      <c r="CP671" s="304"/>
      <c r="CQ671" s="304"/>
      <c r="CR671" s="304"/>
      <c r="CS671" s="304"/>
      <c r="CT671" s="304"/>
      <c r="CU671" s="304"/>
      <c r="CV671" s="304"/>
      <c r="CW671" s="304"/>
      <c r="CX671" s="304"/>
      <c r="CY671" s="304"/>
      <c r="CZ671" s="304"/>
      <c r="DA671" s="304"/>
      <c r="DB671" s="304"/>
      <c r="DC671" s="304"/>
      <c r="DD671" s="304"/>
      <c r="DE671" s="304"/>
      <c r="DF671" s="304"/>
      <c r="DG671" s="304"/>
      <c r="DH671" s="304"/>
      <c r="DI671" s="304"/>
      <c r="DJ671" s="304"/>
      <c r="DK671" s="304"/>
      <c r="DL671" s="304"/>
      <c r="DM671" s="304"/>
      <c r="DN671" s="304"/>
      <c r="DO671" s="304"/>
      <c r="DP671" s="304"/>
      <c r="DQ671" s="304"/>
      <c r="DR671" s="304"/>
      <c r="DS671" s="304"/>
      <c r="DT671" s="304"/>
      <c r="DU671" s="304"/>
      <c r="DV671" s="304"/>
      <c r="DW671" s="304"/>
      <c r="DX671" s="304"/>
      <c r="DY671" s="304"/>
      <c r="DZ671" s="304"/>
      <c r="EA671" s="304"/>
      <c r="EB671" s="304"/>
      <c r="EC671" s="304"/>
      <c r="ED671" s="304"/>
      <c r="EE671" s="304"/>
      <c r="EF671" s="304"/>
      <c r="EG671" s="304"/>
      <c r="EH671" s="304"/>
      <c r="EI671" s="304"/>
      <c r="EJ671" s="304"/>
      <c r="EK671" s="304"/>
      <c r="EL671" s="304"/>
      <c r="EM671" s="304"/>
      <c r="EN671" s="304"/>
      <c r="EO671" s="304"/>
      <c r="EP671" s="304"/>
      <c r="EQ671" s="304"/>
      <c r="ER671" s="304"/>
      <c r="ES671" s="304"/>
      <c r="ET671" s="304"/>
      <c r="EU671" s="304"/>
      <c r="EV671" s="304"/>
      <c r="EW671" s="304"/>
      <c r="EX671" s="304"/>
      <c r="EY671" s="304"/>
      <c r="EZ671" s="304"/>
      <c r="FA671" s="304"/>
      <c r="FB671" s="304"/>
      <c r="FC671" s="304"/>
      <c r="FD671" s="304"/>
      <c r="FE671" s="304"/>
      <c r="FF671" s="304"/>
      <c r="FG671" s="304"/>
      <c r="FH671" s="304"/>
      <c r="FI671" s="304"/>
      <c r="FJ671" s="304"/>
      <c r="FK671" s="304"/>
      <c r="FL671" s="304"/>
      <c r="FM671" s="304"/>
      <c r="FN671" s="304"/>
      <c r="FO671" s="304"/>
      <c r="FP671" s="304"/>
      <c r="FQ671" s="304"/>
      <c r="FR671" s="304"/>
      <c r="FS671" s="304"/>
      <c r="FT671" s="304"/>
      <c r="FU671" s="304"/>
      <c r="FV671" s="304"/>
      <c r="FW671" s="304"/>
      <c r="FX671" s="304"/>
      <c r="FY671" s="304"/>
      <c r="FZ671" s="304"/>
      <c r="GA671" s="304"/>
      <c r="GB671" s="304"/>
      <c r="GC671" s="304"/>
      <c r="GD671" s="304"/>
      <c r="GE671" s="304"/>
      <c r="GF671" s="304"/>
      <c r="GG671" s="304"/>
      <c r="GH671" s="304"/>
      <c r="GI671" s="304"/>
      <c r="GJ671" s="304"/>
      <c r="GK671" s="304"/>
      <c r="GL671" s="304"/>
      <c r="GM671" s="304"/>
      <c r="GN671" s="304"/>
      <c r="GO671" s="304"/>
      <c r="GP671" s="304"/>
      <c r="GQ671" s="304"/>
      <c r="GR671" s="304"/>
      <c r="GS671" s="304"/>
      <c r="GT671" s="304"/>
      <c r="GU671" s="304"/>
      <c r="GV671" s="304"/>
      <c r="GW671" s="304"/>
      <c r="GX671" s="304"/>
      <c r="GY671" s="304"/>
      <c r="GZ671" s="304"/>
      <c r="HA671" s="304"/>
      <c r="HB671" s="304"/>
      <c r="HC671" s="304"/>
      <c r="HD671" s="304"/>
      <c r="HE671" s="304"/>
      <c r="HF671" s="304"/>
      <c r="HG671" s="304"/>
      <c r="HH671" s="304"/>
      <c r="HI671" s="304"/>
      <c r="HJ671" s="304"/>
      <c r="HK671" s="304"/>
      <c r="HL671" s="304"/>
      <c r="HM671" s="304"/>
      <c r="HN671" s="304"/>
      <c r="HO671" s="304"/>
      <c r="HP671" s="304"/>
      <c r="HQ671" s="304"/>
      <c r="HR671" s="304"/>
      <c r="HS671" s="304"/>
      <c r="HT671" s="304"/>
      <c r="HU671" s="304"/>
      <c r="HV671" s="304"/>
      <c r="HW671" s="304"/>
      <c r="HX671" s="304"/>
      <c r="HY671" s="304"/>
      <c r="HZ671" s="304"/>
      <c r="IA671" s="304"/>
      <c r="IB671" s="304"/>
      <c r="IC671" s="304"/>
      <c r="ID671" s="304"/>
      <c r="IE671" s="304"/>
      <c r="IF671" s="304"/>
      <c r="IG671" s="304"/>
      <c r="IH671" s="304"/>
      <c r="II671" s="304"/>
      <c r="IJ671" s="304"/>
      <c r="IK671" s="304"/>
      <c r="IL671" s="304"/>
      <c r="IM671" s="304"/>
      <c r="IN671" s="304"/>
      <c r="IO671" s="304"/>
      <c r="IP671" s="304"/>
      <c r="IQ671" s="304"/>
      <c r="IR671" s="304"/>
      <c r="IS671" s="304"/>
      <c r="IT671" s="304"/>
      <c r="IU671" s="304"/>
      <c r="IV671" s="304"/>
      <c r="IW671" s="304"/>
      <c r="IX671" s="304"/>
      <c r="IY671" s="304"/>
      <c r="IZ671" s="304"/>
      <c r="JA671" s="304"/>
      <c r="JB671" s="304"/>
      <c r="JC671" s="304"/>
      <c r="JD671" s="304"/>
      <c r="JE671" s="304"/>
      <c r="JF671" s="304"/>
      <c r="JG671" s="304"/>
      <c r="JH671" s="304"/>
      <c r="JI671" s="304"/>
      <c r="JJ671" s="304"/>
      <c r="JK671" s="304"/>
      <c r="JL671" s="304"/>
      <c r="JM671" s="304"/>
      <c r="JN671" s="304"/>
      <c r="JO671" s="304"/>
      <c r="JP671" s="304"/>
      <c r="JQ671" s="304"/>
      <c r="JR671" s="304"/>
      <c r="JS671" s="304"/>
      <c r="JT671" s="304"/>
      <c r="JU671" s="304"/>
      <c r="JV671" s="304"/>
      <c r="JW671" s="304"/>
      <c r="JX671" s="304"/>
      <c r="JY671" s="304"/>
      <c r="JZ671" s="304"/>
      <c r="KA671" s="304"/>
      <c r="KB671" s="304"/>
      <c r="KC671" s="304"/>
      <c r="KD671" s="304"/>
      <c r="KE671" s="304"/>
      <c r="KF671" s="304"/>
      <c r="KG671" s="304"/>
      <c r="KH671" s="304"/>
      <c r="KI671" s="304"/>
      <c r="KJ671" s="304"/>
      <c r="KK671" s="304"/>
      <c r="KL671" s="304"/>
      <c r="KM671" s="304"/>
      <c r="KN671" s="304"/>
      <c r="KO671" s="304"/>
      <c r="KP671" s="304"/>
      <c r="KQ671" s="304"/>
      <c r="KR671" s="304"/>
      <c r="KS671" s="304"/>
      <c r="KT671" s="304"/>
      <c r="KU671" s="304"/>
      <c r="KV671" s="304"/>
      <c r="KW671" s="304"/>
      <c r="KX671" s="304"/>
      <c r="KY671" s="304"/>
      <c r="KZ671" s="304"/>
      <c r="LA671" s="304"/>
      <c r="LB671" s="304"/>
      <c r="LC671" s="304"/>
    </row>
    <row r="672" spans="1:315" s="283" customFormat="1" ht="20.25" customHeight="1" thickBot="1" x14ac:dyDescent="0.2">
      <c r="A672" s="370"/>
      <c r="B672" s="139" t="s">
        <v>128</v>
      </c>
      <c r="C672" s="156">
        <f>C671/C670</f>
        <v>0.61519205194398807</v>
      </c>
      <c r="D672" s="156">
        <f t="shared" ref="D672:F672" si="87">D671/D670</f>
        <v>1.1588785046728971</v>
      </c>
      <c r="E672" s="156">
        <f t="shared" si="87"/>
        <v>0.97892074198988199</v>
      </c>
      <c r="F672" s="156">
        <f t="shared" si="87"/>
        <v>0.36191974822974038</v>
      </c>
      <c r="G672" s="156">
        <f>G671/G670</f>
        <v>0.26113861386138615</v>
      </c>
      <c r="H672" s="156">
        <f t="shared" ref="H672:O672" si="88">H671/H670</f>
        <v>0.17275155832591274</v>
      </c>
      <c r="I672" s="156">
        <f t="shared" si="88"/>
        <v>0.50566426364572603</v>
      </c>
      <c r="J672" s="156">
        <f t="shared" si="88"/>
        <v>0.69703172978505634</v>
      </c>
      <c r="K672" s="156">
        <f t="shared" si="88"/>
        <v>0.73308550185873611</v>
      </c>
      <c r="L672" s="156">
        <f t="shared" si="88"/>
        <v>0.5044642857142857</v>
      </c>
      <c r="M672" s="156">
        <f t="shared" si="88"/>
        <v>1.0763983628922238</v>
      </c>
      <c r="N672" s="156">
        <f t="shared" si="88"/>
        <v>0.64748201438848918</v>
      </c>
      <c r="O672" s="156">
        <f t="shared" si="88"/>
        <v>0.54873369148119722</v>
      </c>
      <c r="P672" s="303"/>
      <c r="Q672" s="304"/>
      <c r="R672" s="304"/>
      <c r="S672" s="304"/>
      <c r="T672" s="304"/>
      <c r="U672" s="304"/>
      <c r="V672" s="304"/>
      <c r="W672" s="304"/>
      <c r="X672" s="304"/>
      <c r="Y672" s="304"/>
      <c r="Z672" s="304"/>
      <c r="AA672" s="304"/>
      <c r="AB672" s="304"/>
      <c r="AC672" s="304"/>
      <c r="AD672" s="304"/>
      <c r="AE672" s="304"/>
      <c r="AF672" s="304"/>
      <c r="AG672" s="304"/>
      <c r="AH672" s="304"/>
      <c r="AI672" s="304"/>
      <c r="AJ672" s="304"/>
      <c r="AK672" s="304"/>
      <c r="AL672" s="304"/>
      <c r="AM672" s="304"/>
      <c r="AN672" s="304"/>
      <c r="AO672" s="304"/>
      <c r="AP672" s="304"/>
      <c r="AQ672" s="304"/>
      <c r="AR672" s="304"/>
      <c r="AS672" s="304"/>
      <c r="AT672" s="304"/>
      <c r="AU672" s="304"/>
      <c r="AV672" s="304"/>
      <c r="AW672" s="304"/>
      <c r="AX672" s="304"/>
      <c r="AY672" s="304"/>
      <c r="AZ672" s="304"/>
      <c r="BA672" s="304"/>
      <c r="BB672" s="304"/>
      <c r="BC672" s="304"/>
      <c r="BD672" s="304"/>
      <c r="BE672" s="304"/>
      <c r="BF672" s="304"/>
      <c r="BG672" s="304"/>
      <c r="BH672" s="304"/>
      <c r="BI672" s="304"/>
      <c r="BJ672" s="304"/>
      <c r="BK672" s="304"/>
      <c r="BL672" s="304"/>
      <c r="BM672" s="304"/>
      <c r="BN672" s="304"/>
      <c r="BO672" s="304"/>
      <c r="BP672" s="304"/>
      <c r="BQ672" s="304"/>
      <c r="BR672" s="304"/>
      <c r="BS672" s="304"/>
      <c r="BT672" s="304"/>
      <c r="BU672" s="304"/>
      <c r="BV672" s="304"/>
      <c r="BW672" s="304"/>
      <c r="BX672" s="304"/>
      <c r="BY672" s="304"/>
      <c r="BZ672" s="304"/>
      <c r="CA672" s="304"/>
      <c r="CB672" s="304"/>
      <c r="CC672" s="304"/>
      <c r="CD672" s="304"/>
      <c r="CE672" s="304"/>
      <c r="CF672" s="304"/>
      <c r="CG672" s="304"/>
      <c r="CH672" s="304"/>
      <c r="CI672" s="304"/>
      <c r="CJ672" s="304"/>
      <c r="CK672" s="304"/>
      <c r="CL672" s="304"/>
      <c r="CM672" s="304"/>
      <c r="CN672" s="304"/>
      <c r="CO672" s="304"/>
      <c r="CP672" s="304"/>
      <c r="CQ672" s="304"/>
      <c r="CR672" s="304"/>
      <c r="CS672" s="304"/>
      <c r="CT672" s="304"/>
      <c r="CU672" s="304"/>
      <c r="CV672" s="304"/>
      <c r="CW672" s="304"/>
      <c r="CX672" s="304"/>
      <c r="CY672" s="304"/>
      <c r="CZ672" s="304"/>
      <c r="DA672" s="304"/>
      <c r="DB672" s="304"/>
      <c r="DC672" s="304"/>
      <c r="DD672" s="304"/>
      <c r="DE672" s="304"/>
      <c r="DF672" s="304"/>
      <c r="DG672" s="304"/>
      <c r="DH672" s="304"/>
      <c r="DI672" s="304"/>
      <c r="DJ672" s="304"/>
      <c r="DK672" s="304"/>
      <c r="DL672" s="304"/>
      <c r="DM672" s="304"/>
      <c r="DN672" s="304"/>
      <c r="DO672" s="304"/>
      <c r="DP672" s="304"/>
      <c r="DQ672" s="304"/>
      <c r="DR672" s="304"/>
      <c r="DS672" s="304"/>
      <c r="DT672" s="304"/>
      <c r="DU672" s="304"/>
      <c r="DV672" s="304"/>
      <c r="DW672" s="304"/>
      <c r="DX672" s="304"/>
      <c r="DY672" s="304"/>
      <c r="DZ672" s="304"/>
      <c r="EA672" s="304"/>
      <c r="EB672" s="304"/>
      <c r="EC672" s="304"/>
      <c r="ED672" s="304"/>
      <c r="EE672" s="304"/>
      <c r="EF672" s="304"/>
      <c r="EG672" s="304"/>
      <c r="EH672" s="304"/>
      <c r="EI672" s="304"/>
      <c r="EJ672" s="304"/>
      <c r="EK672" s="304"/>
      <c r="EL672" s="304"/>
      <c r="EM672" s="304"/>
      <c r="EN672" s="304"/>
      <c r="EO672" s="304"/>
      <c r="EP672" s="304"/>
      <c r="EQ672" s="304"/>
      <c r="ER672" s="304"/>
      <c r="ES672" s="304"/>
      <c r="ET672" s="304"/>
      <c r="EU672" s="304"/>
      <c r="EV672" s="304"/>
      <c r="EW672" s="304"/>
      <c r="EX672" s="304"/>
      <c r="EY672" s="304"/>
      <c r="EZ672" s="304"/>
      <c r="FA672" s="304"/>
      <c r="FB672" s="304"/>
      <c r="FC672" s="304"/>
      <c r="FD672" s="304"/>
      <c r="FE672" s="304"/>
      <c r="FF672" s="304"/>
      <c r="FG672" s="304"/>
      <c r="FH672" s="304"/>
      <c r="FI672" s="304"/>
      <c r="FJ672" s="304"/>
      <c r="FK672" s="304"/>
      <c r="FL672" s="304"/>
      <c r="FM672" s="304"/>
      <c r="FN672" s="304"/>
      <c r="FO672" s="304"/>
      <c r="FP672" s="304"/>
      <c r="FQ672" s="304"/>
      <c r="FR672" s="304"/>
      <c r="FS672" s="304"/>
      <c r="FT672" s="304"/>
      <c r="FU672" s="304"/>
      <c r="FV672" s="304"/>
      <c r="FW672" s="304"/>
      <c r="FX672" s="304"/>
      <c r="FY672" s="304"/>
      <c r="FZ672" s="304"/>
      <c r="GA672" s="304"/>
      <c r="GB672" s="304"/>
      <c r="GC672" s="304"/>
      <c r="GD672" s="304"/>
      <c r="GE672" s="304"/>
      <c r="GF672" s="304"/>
      <c r="GG672" s="304"/>
      <c r="GH672" s="304"/>
      <c r="GI672" s="304"/>
      <c r="GJ672" s="304"/>
      <c r="GK672" s="304"/>
      <c r="GL672" s="304"/>
      <c r="GM672" s="304"/>
      <c r="GN672" s="304"/>
      <c r="GO672" s="304"/>
      <c r="GP672" s="304"/>
      <c r="GQ672" s="304"/>
      <c r="GR672" s="304"/>
      <c r="GS672" s="304"/>
      <c r="GT672" s="304"/>
      <c r="GU672" s="304"/>
      <c r="GV672" s="304"/>
      <c r="GW672" s="304"/>
      <c r="GX672" s="304"/>
      <c r="GY672" s="304"/>
      <c r="GZ672" s="304"/>
      <c r="HA672" s="304"/>
      <c r="HB672" s="304"/>
      <c r="HC672" s="304"/>
      <c r="HD672" s="304"/>
      <c r="HE672" s="304"/>
      <c r="HF672" s="304"/>
      <c r="HG672" s="304"/>
      <c r="HH672" s="304"/>
      <c r="HI672" s="304"/>
      <c r="HJ672" s="304"/>
      <c r="HK672" s="304"/>
      <c r="HL672" s="304"/>
      <c r="HM672" s="304"/>
      <c r="HN672" s="304"/>
      <c r="HO672" s="304"/>
      <c r="HP672" s="304"/>
      <c r="HQ672" s="304"/>
      <c r="HR672" s="304"/>
      <c r="HS672" s="304"/>
      <c r="HT672" s="304"/>
      <c r="HU672" s="304"/>
      <c r="HV672" s="304"/>
      <c r="HW672" s="304"/>
      <c r="HX672" s="304"/>
      <c r="HY672" s="304"/>
      <c r="HZ672" s="304"/>
      <c r="IA672" s="304"/>
      <c r="IB672" s="304"/>
      <c r="IC672" s="304"/>
      <c r="ID672" s="304"/>
      <c r="IE672" s="304"/>
      <c r="IF672" s="304"/>
      <c r="IG672" s="304"/>
      <c r="IH672" s="304"/>
      <c r="II672" s="304"/>
      <c r="IJ672" s="304"/>
      <c r="IK672" s="304"/>
      <c r="IL672" s="304"/>
      <c r="IM672" s="304"/>
      <c r="IN672" s="304"/>
      <c r="IO672" s="304"/>
      <c r="IP672" s="304"/>
      <c r="IQ672" s="304"/>
      <c r="IR672" s="304"/>
      <c r="IS672" s="304"/>
      <c r="IT672" s="304"/>
      <c r="IU672" s="304"/>
      <c r="IV672" s="304"/>
      <c r="IW672" s="304"/>
      <c r="IX672" s="304"/>
      <c r="IY672" s="304"/>
      <c r="IZ672" s="304"/>
      <c r="JA672" s="304"/>
      <c r="JB672" s="304"/>
      <c r="JC672" s="304"/>
      <c r="JD672" s="304"/>
      <c r="JE672" s="304"/>
      <c r="JF672" s="304"/>
      <c r="JG672" s="304"/>
      <c r="JH672" s="304"/>
      <c r="JI672" s="304"/>
      <c r="JJ672" s="304"/>
      <c r="JK672" s="304"/>
      <c r="JL672" s="304"/>
      <c r="JM672" s="304"/>
      <c r="JN672" s="304"/>
      <c r="JO672" s="304"/>
      <c r="JP672" s="304"/>
      <c r="JQ672" s="304"/>
      <c r="JR672" s="304"/>
      <c r="JS672" s="304"/>
      <c r="JT672" s="304"/>
      <c r="JU672" s="304"/>
      <c r="JV672" s="304"/>
      <c r="JW672" s="304"/>
      <c r="JX672" s="304"/>
      <c r="JY672" s="304"/>
      <c r="JZ672" s="304"/>
      <c r="KA672" s="304"/>
      <c r="KB672" s="304"/>
      <c r="KC672" s="304"/>
      <c r="KD672" s="304"/>
      <c r="KE672" s="304"/>
      <c r="KF672" s="304"/>
      <c r="KG672" s="304"/>
      <c r="KH672" s="304"/>
      <c r="KI672" s="304"/>
      <c r="KJ672" s="304"/>
      <c r="KK672" s="304"/>
      <c r="KL672" s="304"/>
      <c r="KM672" s="304"/>
      <c r="KN672" s="304"/>
      <c r="KO672" s="304"/>
      <c r="KP672" s="304"/>
      <c r="KQ672" s="304"/>
      <c r="KR672" s="304"/>
      <c r="KS672" s="304"/>
      <c r="KT672" s="304"/>
      <c r="KU672" s="304"/>
      <c r="KV672" s="304"/>
      <c r="KW672" s="304"/>
      <c r="KX672" s="304"/>
      <c r="KY672" s="304"/>
      <c r="KZ672" s="304"/>
      <c r="LA672" s="304"/>
      <c r="LB672" s="304"/>
      <c r="LC672" s="304"/>
    </row>
    <row r="673" spans="1:17" ht="20.25" customHeight="1" x14ac:dyDescent="0.15">
      <c r="A673" s="431" t="s">
        <v>57</v>
      </c>
      <c r="B673" s="37" t="s">
        <v>17</v>
      </c>
      <c r="C673" s="53">
        <f t="shared" ref="C673:C687" si="89">SUM(D673:O673)</f>
        <v>2550</v>
      </c>
      <c r="D673" s="54">
        <v>0</v>
      </c>
      <c r="E673" s="54">
        <v>0</v>
      </c>
      <c r="F673" s="54">
        <v>0</v>
      </c>
      <c r="G673" s="54">
        <v>0</v>
      </c>
      <c r="H673" s="54">
        <v>0</v>
      </c>
      <c r="I673" s="54">
        <v>0</v>
      </c>
      <c r="J673" s="54">
        <v>0</v>
      </c>
      <c r="K673" s="54">
        <v>0</v>
      </c>
      <c r="L673" s="54">
        <v>0</v>
      </c>
      <c r="M673" s="54">
        <v>2550</v>
      </c>
      <c r="N673" s="54">
        <v>0</v>
      </c>
      <c r="O673" s="55">
        <v>0</v>
      </c>
    </row>
    <row r="674" spans="1:17" ht="20.25" customHeight="1" x14ac:dyDescent="0.15">
      <c r="A674" s="431"/>
      <c r="B674" s="15" t="s">
        <v>18</v>
      </c>
      <c r="C674" s="56">
        <f t="shared" si="89"/>
        <v>2200</v>
      </c>
      <c r="D674" s="57">
        <v>0</v>
      </c>
      <c r="E674" s="57">
        <v>0</v>
      </c>
      <c r="F674" s="57">
        <v>0</v>
      </c>
      <c r="G674" s="57">
        <v>0</v>
      </c>
      <c r="H674" s="57">
        <v>0</v>
      </c>
      <c r="I674" s="57">
        <v>0</v>
      </c>
      <c r="J674" s="57">
        <v>0</v>
      </c>
      <c r="K674" s="57">
        <v>0</v>
      </c>
      <c r="L674" s="57">
        <v>0</v>
      </c>
      <c r="M674" s="57">
        <v>2200</v>
      </c>
      <c r="N674" s="57">
        <v>0</v>
      </c>
      <c r="O674" s="58">
        <v>0</v>
      </c>
    </row>
    <row r="675" spans="1:17" ht="20.25" customHeight="1" x14ac:dyDescent="0.15">
      <c r="A675" s="431"/>
      <c r="B675" s="16" t="s">
        <v>19</v>
      </c>
      <c r="C675" s="56">
        <f t="shared" si="89"/>
        <v>1700</v>
      </c>
      <c r="D675" s="57">
        <v>0</v>
      </c>
      <c r="E675" s="57">
        <v>0</v>
      </c>
      <c r="F675" s="57">
        <v>0</v>
      </c>
      <c r="G675" s="57">
        <v>0</v>
      </c>
      <c r="H675" s="57">
        <v>0</v>
      </c>
      <c r="I675" s="57">
        <v>0</v>
      </c>
      <c r="J675" s="57">
        <v>0</v>
      </c>
      <c r="K675" s="57">
        <v>0</v>
      </c>
      <c r="L675" s="57">
        <v>0</v>
      </c>
      <c r="M675" s="57">
        <v>1700</v>
      </c>
      <c r="N675" s="57">
        <v>0</v>
      </c>
      <c r="O675" s="58">
        <v>0</v>
      </c>
    </row>
    <row r="676" spans="1:17" ht="20.25" customHeight="1" x14ac:dyDescent="0.15">
      <c r="A676" s="431"/>
      <c r="B676" s="16" t="s">
        <v>67</v>
      </c>
      <c r="C676" s="56">
        <f t="shared" si="89"/>
        <v>1700</v>
      </c>
      <c r="D676" s="57">
        <v>0</v>
      </c>
      <c r="E676" s="57">
        <v>0</v>
      </c>
      <c r="F676" s="57">
        <v>0</v>
      </c>
      <c r="G676" s="57">
        <v>0</v>
      </c>
      <c r="H676" s="57">
        <v>0</v>
      </c>
      <c r="I676" s="57">
        <v>0</v>
      </c>
      <c r="J676" s="57">
        <v>0</v>
      </c>
      <c r="K676" s="57">
        <v>0</v>
      </c>
      <c r="L676" s="57">
        <v>0</v>
      </c>
      <c r="M676" s="57">
        <v>1700</v>
      </c>
      <c r="N676" s="57">
        <v>0</v>
      </c>
      <c r="O676" s="58">
        <v>0</v>
      </c>
    </row>
    <row r="677" spans="1:17" ht="20.25" customHeight="1" x14ac:dyDescent="0.15">
      <c r="A677" s="431"/>
      <c r="B677" s="15" t="s">
        <v>74</v>
      </c>
      <c r="C677" s="56">
        <f t="shared" si="89"/>
        <v>2100</v>
      </c>
      <c r="D677" s="57">
        <v>0</v>
      </c>
      <c r="E677" s="57">
        <v>0</v>
      </c>
      <c r="F677" s="57">
        <v>0</v>
      </c>
      <c r="G677" s="57">
        <v>0</v>
      </c>
      <c r="H677" s="57">
        <v>0</v>
      </c>
      <c r="I677" s="57">
        <v>0</v>
      </c>
      <c r="J677" s="57">
        <v>0</v>
      </c>
      <c r="K677" s="57">
        <v>0</v>
      </c>
      <c r="L677" s="57">
        <v>0</v>
      </c>
      <c r="M677" s="21">
        <v>2100</v>
      </c>
      <c r="N677" s="57">
        <v>0</v>
      </c>
      <c r="O677" s="58">
        <v>0</v>
      </c>
    </row>
    <row r="678" spans="1:17" ht="20.25" customHeight="1" x14ac:dyDescent="0.15">
      <c r="A678" s="431"/>
      <c r="B678" s="15" t="s">
        <v>77</v>
      </c>
      <c r="C678" s="56">
        <f t="shared" si="89"/>
        <v>2200</v>
      </c>
      <c r="D678" s="57">
        <v>0</v>
      </c>
      <c r="E678" s="57">
        <v>0</v>
      </c>
      <c r="F678" s="57">
        <v>0</v>
      </c>
      <c r="G678" s="57">
        <v>0</v>
      </c>
      <c r="H678" s="57">
        <v>0</v>
      </c>
      <c r="I678" s="57">
        <v>0</v>
      </c>
      <c r="J678" s="57">
        <v>0</v>
      </c>
      <c r="K678" s="57">
        <v>0</v>
      </c>
      <c r="L678" s="57">
        <v>0</v>
      </c>
      <c r="M678" s="21">
        <v>2200</v>
      </c>
      <c r="N678" s="57">
        <v>0</v>
      </c>
      <c r="O678" s="58">
        <v>0</v>
      </c>
    </row>
    <row r="679" spans="1:17" ht="20.25" customHeight="1" x14ac:dyDescent="0.15">
      <c r="A679" s="431"/>
      <c r="B679" s="15" t="s">
        <v>83</v>
      </c>
      <c r="C679" s="56">
        <f t="shared" si="89"/>
        <v>0</v>
      </c>
      <c r="D679" s="57">
        <v>0</v>
      </c>
      <c r="E679" s="57">
        <v>0</v>
      </c>
      <c r="F679" s="57">
        <v>0</v>
      </c>
      <c r="G679" s="57">
        <v>0</v>
      </c>
      <c r="H679" s="57">
        <v>0</v>
      </c>
      <c r="I679" s="57">
        <v>0</v>
      </c>
      <c r="J679" s="57">
        <v>0</v>
      </c>
      <c r="K679" s="57">
        <v>0</v>
      </c>
      <c r="L679" s="57">
        <v>0</v>
      </c>
      <c r="M679" s="57">
        <v>0</v>
      </c>
      <c r="N679" s="57">
        <v>0</v>
      </c>
      <c r="O679" s="58">
        <v>0</v>
      </c>
    </row>
    <row r="680" spans="1:17" ht="20.25" customHeight="1" x14ac:dyDescent="0.15">
      <c r="A680" s="431"/>
      <c r="B680" s="15" t="s">
        <v>84</v>
      </c>
      <c r="C680" s="56">
        <f t="shared" si="89"/>
        <v>1600</v>
      </c>
      <c r="D680" s="57">
        <v>0</v>
      </c>
      <c r="E680" s="57">
        <v>0</v>
      </c>
      <c r="F680" s="57">
        <v>0</v>
      </c>
      <c r="G680" s="57">
        <v>0</v>
      </c>
      <c r="H680" s="57">
        <v>0</v>
      </c>
      <c r="I680" s="57">
        <v>0</v>
      </c>
      <c r="J680" s="57">
        <v>0</v>
      </c>
      <c r="K680" s="57">
        <v>0</v>
      </c>
      <c r="L680" s="57">
        <v>0</v>
      </c>
      <c r="M680" s="57">
        <v>1600</v>
      </c>
      <c r="N680" s="57">
        <v>0</v>
      </c>
      <c r="O680" s="58">
        <v>0</v>
      </c>
    </row>
    <row r="681" spans="1:17" ht="20.25" customHeight="1" x14ac:dyDescent="0.15">
      <c r="A681" s="431"/>
      <c r="B681" s="91" t="s">
        <v>88</v>
      </c>
      <c r="C681" s="56">
        <f t="shared" si="89"/>
        <v>1200</v>
      </c>
      <c r="D681" s="74">
        <v>0</v>
      </c>
      <c r="E681" s="74">
        <v>0</v>
      </c>
      <c r="F681" s="74">
        <v>0</v>
      </c>
      <c r="G681" s="74">
        <v>0</v>
      </c>
      <c r="H681" s="74">
        <v>0</v>
      </c>
      <c r="I681" s="74">
        <v>0</v>
      </c>
      <c r="J681" s="74">
        <v>0</v>
      </c>
      <c r="K681" s="74">
        <v>0</v>
      </c>
      <c r="L681" s="74">
        <v>0</v>
      </c>
      <c r="M681" s="74">
        <v>1200</v>
      </c>
      <c r="N681" s="74">
        <v>0</v>
      </c>
      <c r="O681" s="75">
        <v>0</v>
      </c>
      <c r="P681" s="122"/>
      <c r="Q681" s="120"/>
    </row>
    <row r="682" spans="1:17" ht="20.25" customHeight="1" x14ac:dyDescent="0.15">
      <c r="A682" s="431"/>
      <c r="B682" s="91" t="s">
        <v>90</v>
      </c>
      <c r="C682" s="56">
        <f t="shared" si="89"/>
        <v>1200</v>
      </c>
      <c r="D682" s="74">
        <v>0</v>
      </c>
      <c r="E682" s="74">
        <v>0</v>
      </c>
      <c r="F682" s="74">
        <v>0</v>
      </c>
      <c r="G682" s="74">
        <v>0</v>
      </c>
      <c r="H682" s="74">
        <v>0</v>
      </c>
      <c r="I682" s="74">
        <v>0</v>
      </c>
      <c r="J682" s="74">
        <v>0</v>
      </c>
      <c r="K682" s="74">
        <v>0</v>
      </c>
      <c r="L682" s="74">
        <v>0</v>
      </c>
      <c r="M682" s="74">
        <v>1200</v>
      </c>
      <c r="N682" s="74">
        <v>0</v>
      </c>
      <c r="O682" s="75">
        <v>0</v>
      </c>
    </row>
    <row r="683" spans="1:17" ht="20.25" customHeight="1" x14ac:dyDescent="0.15">
      <c r="A683" s="431"/>
      <c r="B683" s="91" t="s">
        <v>99</v>
      </c>
      <c r="C683" s="59">
        <f t="shared" si="89"/>
        <v>1400</v>
      </c>
      <c r="D683" s="127">
        <v>0</v>
      </c>
      <c r="E683" s="127">
        <v>0</v>
      </c>
      <c r="F683" s="127">
        <v>0</v>
      </c>
      <c r="G683" s="127">
        <v>0</v>
      </c>
      <c r="H683" s="127">
        <v>0</v>
      </c>
      <c r="I683" s="127">
        <v>0</v>
      </c>
      <c r="J683" s="127">
        <v>0</v>
      </c>
      <c r="K683" s="127">
        <v>0</v>
      </c>
      <c r="L683" s="127">
        <v>0</v>
      </c>
      <c r="M683" s="74">
        <v>1400</v>
      </c>
      <c r="N683" s="127">
        <v>0</v>
      </c>
      <c r="O683" s="128">
        <v>0</v>
      </c>
    </row>
    <row r="684" spans="1:17" ht="20.25" customHeight="1" x14ac:dyDescent="0.15">
      <c r="A684" s="431"/>
      <c r="B684" s="91" t="s">
        <v>102</v>
      </c>
      <c r="C684" s="59">
        <f t="shared" si="89"/>
        <v>1200</v>
      </c>
      <c r="D684" s="127">
        <v>0</v>
      </c>
      <c r="E684" s="127">
        <v>0</v>
      </c>
      <c r="F684" s="127">
        <v>0</v>
      </c>
      <c r="G684" s="127">
        <v>0</v>
      </c>
      <c r="H684" s="127">
        <v>0</v>
      </c>
      <c r="I684" s="127">
        <v>0</v>
      </c>
      <c r="J684" s="127">
        <v>0</v>
      </c>
      <c r="K684" s="127">
        <v>0</v>
      </c>
      <c r="L684" s="127">
        <v>0</v>
      </c>
      <c r="M684" s="74">
        <v>1200</v>
      </c>
      <c r="N684" s="127">
        <v>0</v>
      </c>
      <c r="O684" s="128">
        <v>0</v>
      </c>
    </row>
    <row r="685" spans="1:17" ht="20.25" customHeight="1" x14ac:dyDescent="0.15">
      <c r="A685" s="431"/>
      <c r="B685" s="91" t="s">
        <v>126</v>
      </c>
      <c r="C685" s="59">
        <f t="shared" si="89"/>
        <v>1000</v>
      </c>
      <c r="D685" s="127">
        <v>0</v>
      </c>
      <c r="E685" s="127">
        <v>0</v>
      </c>
      <c r="F685" s="127">
        <v>0</v>
      </c>
      <c r="G685" s="127">
        <v>0</v>
      </c>
      <c r="H685" s="127">
        <v>0</v>
      </c>
      <c r="I685" s="127">
        <v>0</v>
      </c>
      <c r="J685" s="127">
        <v>0</v>
      </c>
      <c r="K685" s="127">
        <v>0</v>
      </c>
      <c r="L685" s="127">
        <v>0</v>
      </c>
      <c r="M685" s="74">
        <v>1000</v>
      </c>
      <c r="N685" s="127">
        <v>0</v>
      </c>
      <c r="O685" s="128">
        <v>0</v>
      </c>
    </row>
    <row r="686" spans="1:17" s="228" customFormat="1" ht="20.25" customHeight="1" x14ac:dyDescent="0.15">
      <c r="A686" s="431"/>
      <c r="B686" s="91" t="s">
        <v>132</v>
      </c>
      <c r="C686" s="59">
        <f t="shared" si="89"/>
        <v>1000</v>
      </c>
      <c r="D686" s="127">
        <v>0</v>
      </c>
      <c r="E686" s="127">
        <v>0</v>
      </c>
      <c r="F686" s="127">
        <v>0</v>
      </c>
      <c r="G686" s="127">
        <v>0</v>
      </c>
      <c r="H686" s="127">
        <v>0</v>
      </c>
      <c r="I686" s="127">
        <v>0</v>
      </c>
      <c r="J686" s="127">
        <v>0</v>
      </c>
      <c r="K686" s="127">
        <v>0</v>
      </c>
      <c r="L686" s="127">
        <v>0</v>
      </c>
      <c r="M686" s="74">
        <v>1000</v>
      </c>
      <c r="N686" s="127">
        <v>0</v>
      </c>
      <c r="O686" s="128">
        <v>0</v>
      </c>
      <c r="P686" s="232"/>
    </row>
    <row r="687" spans="1:17" s="228" customFormat="1" ht="20.25" customHeight="1" x14ac:dyDescent="0.15">
      <c r="A687" s="431"/>
      <c r="B687" s="91" t="s">
        <v>163</v>
      </c>
      <c r="C687" s="59">
        <f t="shared" si="89"/>
        <v>700</v>
      </c>
      <c r="D687" s="127">
        <v>0</v>
      </c>
      <c r="E687" s="127">
        <v>0</v>
      </c>
      <c r="F687" s="127">
        <v>0</v>
      </c>
      <c r="G687" s="127">
        <v>0</v>
      </c>
      <c r="H687" s="127">
        <v>0</v>
      </c>
      <c r="I687" s="127">
        <v>0</v>
      </c>
      <c r="J687" s="127">
        <v>0</v>
      </c>
      <c r="K687" s="127">
        <v>0</v>
      </c>
      <c r="L687" s="127">
        <v>0</v>
      </c>
      <c r="M687" s="127">
        <v>700</v>
      </c>
      <c r="N687" s="127">
        <v>0</v>
      </c>
      <c r="O687" s="127">
        <v>0</v>
      </c>
      <c r="P687" s="232"/>
    </row>
    <row r="688" spans="1:17" ht="20.25" customHeight="1" thickBot="1" x14ac:dyDescent="0.2">
      <c r="A688" s="431"/>
      <c r="B688" s="141" t="s">
        <v>20</v>
      </c>
      <c r="C688" s="156">
        <f>C687/C686</f>
        <v>0.7</v>
      </c>
      <c r="D688" s="156" t="s">
        <v>106</v>
      </c>
      <c r="E688" s="156" t="s">
        <v>105</v>
      </c>
      <c r="F688" s="156" t="s">
        <v>105</v>
      </c>
      <c r="G688" s="156" t="s">
        <v>105</v>
      </c>
      <c r="H688" s="156" t="s">
        <v>105</v>
      </c>
      <c r="I688" s="156" t="s">
        <v>105</v>
      </c>
      <c r="J688" s="156" t="s">
        <v>105</v>
      </c>
      <c r="K688" s="156" t="s">
        <v>105</v>
      </c>
      <c r="L688" s="156" t="s">
        <v>105</v>
      </c>
      <c r="M688" s="156">
        <f>M687/M686</f>
        <v>0.7</v>
      </c>
      <c r="N688" s="156" t="s">
        <v>105</v>
      </c>
      <c r="O688" s="157" t="s">
        <v>105</v>
      </c>
    </row>
    <row r="689" spans="1:17" ht="20.25" customHeight="1" x14ac:dyDescent="0.15">
      <c r="A689" s="430" t="s">
        <v>58</v>
      </c>
      <c r="B689" s="42" t="s">
        <v>17</v>
      </c>
      <c r="C689" s="94">
        <f t="shared" ref="C689:C704" si="90">SUM(D689:O689)</f>
        <v>20000</v>
      </c>
      <c r="D689" s="61">
        <v>0</v>
      </c>
      <c r="E689" s="61">
        <v>0</v>
      </c>
      <c r="F689" s="61">
        <v>0</v>
      </c>
      <c r="G689" s="61">
        <v>0</v>
      </c>
      <c r="H689" s="61">
        <v>0</v>
      </c>
      <c r="I689" s="61">
        <v>0</v>
      </c>
      <c r="J689" s="61">
        <v>0</v>
      </c>
      <c r="K689" s="61">
        <v>0</v>
      </c>
      <c r="L689" s="61">
        <v>20000</v>
      </c>
      <c r="M689" s="61">
        <v>0</v>
      </c>
      <c r="N689" s="61">
        <v>0</v>
      </c>
      <c r="O689" s="62">
        <v>0</v>
      </c>
    </row>
    <row r="690" spans="1:17" ht="20.25" customHeight="1" x14ac:dyDescent="0.15">
      <c r="A690" s="431"/>
      <c r="B690" s="15" t="s">
        <v>18</v>
      </c>
      <c r="C690" s="56">
        <f t="shared" si="90"/>
        <v>25000</v>
      </c>
      <c r="D690" s="57">
        <v>0</v>
      </c>
      <c r="E690" s="57">
        <v>0</v>
      </c>
      <c r="F690" s="57">
        <v>0</v>
      </c>
      <c r="G690" s="57">
        <v>0</v>
      </c>
      <c r="H690" s="57">
        <v>0</v>
      </c>
      <c r="I690" s="57">
        <v>0</v>
      </c>
      <c r="J690" s="57">
        <v>0</v>
      </c>
      <c r="K690" s="57">
        <v>0</v>
      </c>
      <c r="L690" s="57">
        <v>25000</v>
      </c>
      <c r="M690" s="57">
        <v>0</v>
      </c>
      <c r="N690" s="57">
        <v>0</v>
      </c>
      <c r="O690" s="58">
        <v>0</v>
      </c>
    </row>
    <row r="691" spans="1:17" ht="20.25" customHeight="1" x14ac:dyDescent="0.15">
      <c r="A691" s="431"/>
      <c r="B691" s="16" t="s">
        <v>19</v>
      </c>
      <c r="C691" s="56">
        <f t="shared" si="90"/>
        <v>23000</v>
      </c>
      <c r="D691" s="57">
        <v>0</v>
      </c>
      <c r="E691" s="57">
        <v>0</v>
      </c>
      <c r="F691" s="57">
        <v>0</v>
      </c>
      <c r="G691" s="57">
        <v>0</v>
      </c>
      <c r="H691" s="57">
        <v>0</v>
      </c>
      <c r="I691" s="57">
        <v>0</v>
      </c>
      <c r="J691" s="57">
        <v>0</v>
      </c>
      <c r="K691" s="57">
        <v>0</v>
      </c>
      <c r="L691" s="57">
        <v>23000</v>
      </c>
      <c r="M691" s="57">
        <v>0</v>
      </c>
      <c r="N691" s="57">
        <v>0</v>
      </c>
      <c r="O691" s="58">
        <v>0</v>
      </c>
    </row>
    <row r="692" spans="1:17" ht="20.25" customHeight="1" x14ac:dyDescent="0.15">
      <c r="A692" s="431"/>
      <c r="B692" s="16" t="s">
        <v>67</v>
      </c>
      <c r="C692" s="56">
        <f t="shared" si="90"/>
        <v>25000</v>
      </c>
      <c r="D692" s="57">
        <v>0</v>
      </c>
      <c r="E692" s="57">
        <v>0</v>
      </c>
      <c r="F692" s="57">
        <v>0</v>
      </c>
      <c r="G692" s="57">
        <v>0</v>
      </c>
      <c r="H692" s="57">
        <v>0</v>
      </c>
      <c r="I692" s="57">
        <v>0</v>
      </c>
      <c r="J692" s="57">
        <v>0</v>
      </c>
      <c r="K692" s="57">
        <v>0</v>
      </c>
      <c r="L692" s="57">
        <v>25000</v>
      </c>
      <c r="M692" s="57">
        <v>0</v>
      </c>
      <c r="N692" s="57">
        <v>0</v>
      </c>
      <c r="O692" s="58">
        <v>0</v>
      </c>
    </row>
    <row r="693" spans="1:17" ht="20.25" customHeight="1" x14ac:dyDescent="0.15">
      <c r="A693" s="431"/>
      <c r="B693" s="15" t="s">
        <v>74</v>
      </c>
      <c r="C693" s="56">
        <f t="shared" si="90"/>
        <v>23000</v>
      </c>
      <c r="D693" s="57">
        <v>0</v>
      </c>
      <c r="E693" s="57">
        <v>0</v>
      </c>
      <c r="F693" s="57">
        <v>0</v>
      </c>
      <c r="G693" s="57">
        <v>0</v>
      </c>
      <c r="H693" s="57">
        <v>0</v>
      </c>
      <c r="I693" s="57">
        <v>0</v>
      </c>
      <c r="J693" s="57">
        <v>0</v>
      </c>
      <c r="K693" s="57">
        <v>0</v>
      </c>
      <c r="L693" s="21">
        <v>23000</v>
      </c>
      <c r="M693" s="57">
        <v>0</v>
      </c>
      <c r="N693" s="57">
        <v>0</v>
      </c>
      <c r="O693" s="58">
        <v>0</v>
      </c>
    </row>
    <row r="694" spans="1:17" ht="20.25" customHeight="1" x14ac:dyDescent="0.15">
      <c r="A694" s="431"/>
      <c r="B694" s="15" t="s">
        <v>77</v>
      </c>
      <c r="C694" s="56">
        <f t="shared" si="90"/>
        <v>23000</v>
      </c>
      <c r="D694" s="57">
        <v>0</v>
      </c>
      <c r="E694" s="57">
        <v>0</v>
      </c>
      <c r="F694" s="57">
        <v>0</v>
      </c>
      <c r="G694" s="57">
        <v>0</v>
      </c>
      <c r="H694" s="57">
        <v>0</v>
      </c>
      <c r="I694" s="57">
        <v>0</v>
      </c>
      <c r="J694" s="57">
        <v>0</v>
      </c>
      <c r="K694" s="57">
        <v>0</v>
      </c>
      <c r="L694" s="21">
        <v>23000</v>
      </c>
      <c r="M694" s="57">
        <v>0</v>
      </c>
      <c r="N694" s="57">
        <v>0</v>
      </c>
      <c r="O694" s="58">
        <v>0</v>
      </c>
    </row>
    <row r="695" spans="1:17" ht="20.25" customHeight="1" x14ac:dyDescent="0.15">
      <c r="A695" s="431"/>
      <c r="B695" s="15" t="s">
        <v>83</v>
      </c>
      <c r="C695" s="56">
        <f t="shared" si="90"/>
        <v>0</v>
      </c>
      <c r="D695" s="57">
        <v>0</v>
      </c>
      <c r="E695" s="57">
        <v>0</v>
      </c>
      <c r="F695" s="57">
        <v>0</v>
      </c>
      <c r="G695" s="57">
        <v>0</v>
      </c>
      <c r="H695" s="57">
        <v>0</v>
      </c>
      <c r="I695" s="57">
        <v>0</v>
      </c>
      <c r="J695" s="57">
        <v>0</v>
      </c>
      <c r="K695" s="57">
        <v>0</v>
      </c>
      <c r="L695" s="57">
        <v>0</v>
      </c>
      <c r="M695" s="57">
        <v>0</v>
      </c>
      <c r="N695" s="57">
        <v>0</v>
      </c>
      <c r="O695" s="58">
        <v>0</v>
      </c>
    </row>
    <row r="696" spans="1:17" ht="20.25" customHeight="1" x14ac:dyDescent="0.15">
      <c r="A696" s="431"/>
      <c r="B696" s="15" t="s">
        <v>84</v>
      </c>
      <c r="C696" s="56">
        <f t="shared" si="90"/>
        <v>11000</v>
      </c>
      <c r="D696" s="57">
        <v>0</v>
      </c>
      <c r="E696" s="57">
        <v>0</v>
      </c>
      <c r="F696" s="57">
        <v>0</v>
      </c>
      <c r="G696" s="57">
        <v>0</v>
      </c>
      <c r="H696" s="57">
        <v>0</v>
      </c>
      <c r="I696" s="57">
        <v>0</v>
      </c>
      <c r="J696" s="57">
        <v>0</v>
      </c>
      <c r="K696" s="57">
        <v>0</v>
      </c>
      <c r="L696" s="57">
        <v>11000</v>
      </c>
      <c r="M696" s="57">
        <v>0</v>
      </c>
      <c r="N696" s="57">
        <v>0</v>
      </c>
      <c r="O696" s="58">
        <v>0</v>
      </c>
    </row>
    <row r="697" spans="1:17" ht="20.25" customHeight="1" x14ac:dyDescent="0.15">
      <c r="A697" s="431"/>
      <c r="B697" s="91" t="s">
        <v>88</v>
      </c>
      <c r="C697" s="56">
        <f t="shared" si="90"/>
        <v>11000</v>
      </c>
      <c r="D697" s="74">
        <v>0</v>
      </c>
      <c r="E697" s="74">
        <v>0</v>
      </c>
      <c r="F697" s="74">
        <v>0</v>
      </c>
      <c r="G697" s="74">
        <v>0</v>
      </c>
      <c r="H697" s="74">
        <v>0</v>
      </c>
      <c r="I697" s="74">
        <v>0</v>
      </c>
      <c r="J697" s="74">
        <v>0</v>
      </c>
      <c r="K697" s="74">
        <v>0</v>
      </c>
      <c r="L697" s="74">
        <v>11000</v>
      </c>
      <c r="M697" s="74">
        <v>0</v>
      </c>
      <c r="N697" s="74">
        <v>0</v>
      </c>
      <c r="O697" s="75">
        <v>0</v>
      </c>
      <c r="P697" s="122"/>
      <c r="Q697" s="120"/>
    </row>
    <row r="698" spans="1:17" ht="20.25" customHeight="1" x14ac:dyDescent="0.15">
      <c r="A698" s="431"/>
      <c r="B698" s="15" t="s">
        <v>91</v>
      </c>
      <c r="C698" s="56">
        <f t="shared" si="90"/>
        <v>11000</v>
      </c>
      <c r="D698" s="57">
        <v>0</v>
      </c>
      <c r="E698" s="57">
        <v>0</v>
      </c>
      <c r="F698" s="57">
        <v>0</v>
      </c>
      <c r="G698" s="57">
        <v>0</v>
      </c>
      <c r="H698" s="57">
        <v>0</v>
      </c>
      <c r="I698" s="57">
        <v>0</v>
      </c>
      <c r="J698" s="57">
        <v>0</v>
      </c>
      <c r="K698" s="57">
        <v>0</v>
      </c>
      <c r="L698" s="57">
        <v>11000</v>
      </c>
      <c r="M698" s="57">
        <v>0</v>
      </c>
      <c r="N698" s="57">
        <v>0</v>
      </c>
      <c r="O698" s="58">
        <v>0</v>
      </c>
    </row>
    <row r="699" spans="1:17" ht="20.25" customHeight="1" x14ac:dyDescent="0.15">
      <c r="A699" s="226"/>
      <c r="B699" s="15" t="s">
        <v>103</v>
      </c>
      <c r="C699" s="56">
        <f t="shared" si="90"/>
        <v>0</v>
      </c>
      <c r="D699" s="57">
        <v>0</v>
      </c>
      <c r="E699" s="57">
        <v>0</v>
      </c>
      <c r="F699" s="57">
        <v>0</v>
      </c>
      <c r="G699" s="57">
        <v>0</v>
      </c>
      <c r="H699" s="57">
        <v>0</v>
      </c>
      <c r="I699" s="57">
        <v>0</v>
      </c>
      <c r="J699" s="57">
        <v>0</v>
      </c>
      <c r="K699" s="57">
        <v>0</v>
      </c>
      <c r="L699" s="57">
        <v>0</v>
      </c>
      <c r="M699" s="57">
        <v>0</v>
      </c>
      <c r="N699" s="57">
        <v>0</v>
      </c>
      <c r="O699" s="58">
        <v>0</v>
      </c>
    </row>
    <row r="700" spans="1:17" ht="20.25" customHeight="1" x14ac:dyDescent="0.15">
      <c r="A700" s="226"/>
      <c r="B700" s="91" t="s">
        <v>104</v>
      </c>
      <c r="C700" s="68">
        <f t="shared" si="90"/>
        <v>25000</v>
      </c>
      <c r="D700" s="69">
        <v>0</v>
      </c>
      <c r="E700" s="69">
        <v>0</v>
      </c>
      <c r="F700" s="69">
        <v>0</v>
      </c>
      <c r="G700" s="69">
        <v>0</v>
      </c>
      <c r="H700" s="69">
        <v>0</v>
      </c>
      <c r="I700" s="69">
        <v>0</v>
      </c>
      <c r="J700" s="69">
        <v>0</v>
      </c>
      <c r="K700" s="69">
        <v>0</v>
      </c>
      <c r="L700" s="69">
        <v>25000</v>
      </c>
      <c r="M700" s="69">
        <v>0</v>
      </c>
      <c r="N700" s="69">
        <v>0</v>
      </c>
      <c r="O700" s="70">
        <v>0</v>
      </c>
    </row>
    <row r="701" spans="1:17" ht="20.25" customHeight="1" x14ac:dyDescent="0.15">
      <c r="A701" s="226"/>
      <c r="B701" s="91" t="s">
        <v>126</v>
      </c>
      <c r="C701" s="56">
        <f t="shared" si="90"/>
        <v>15000</v>
      </c>
      <c r="D701" s="57">
        <v>0</v>
      </c>
      <c r="E701" s="57">
        <v>0</v>
      </c>
      <c r="F701" s="57">
        <v>0</v>
      </c>
      <c r="G701" s="57">
        <v>0</v>
      </c>
      <c r="H701" s="57">
        <v>0</v>
      </c>
      <c r="I701" s="57">
        <v>0</v>
      </c>
      <c r="J701" s="57">
        <v>0</v>
      </c>
      <c r="K701" s="57">
        <v>0</v>
      </c>
      <c r="L701" s="57">
        <v>15000</v>
      </c>
      <c r="M701" s="57">
        <v>0</v>
      </c>
      <c r="N701" s="57">
        <v>0</v>
      </c>
      <c r="O701" s="58">
        <v>0</v>
      </c>
    </row>
    <row r="702" spans="1:17" s="228" customFormat="1" ht="20.25" customHeight="1" x14ac:dyDescent="0.15">
      <c r="A702" s="235"/>
      <c r="B702" s="91" t="s">
        <v>132</v>
      </c>
      <c r="C702" s="56">
        <f t="shared" si="90"/>
        <v>14000</v>
      </c>
      <c r="D702" s="74">
        <v>0</v>
      </c>
      <c r="E702" s="74">
        <v>0</v>
      </c>
      <c r="F702" s="74">
        <v>0</v>
      </c>
      <c r="G702" s="74">
        <v>0</v>
      </c>
      <c r="H702" s="74">
        <v>0</v>
      </c>
      <c r="I702" s="74">
        <v>0</v>
      </c>
      <c r="J702" s="74">
        <v>0</v>
      </c>
      <c r="K702" s="74">
        <v>0</v>
      </c>
      <c r="L702" s="74">
        <v>14000</v>
      </c>
      <c r="M702" s="74">
        <v>0</v>
      </c>
      <c r="N702" s="74">
        <v>0</v>
      </c>
      <c r="O702" s="75">
        <v>0</v>
      </c>
      <c r="P702" s="232"/>
    </row>
    <row r="703" spans="1:17" s="228" customFormat="1" ht="20.25" customHeight="1" x14ac:dyDescent="0.15">
      <c r="A703" s="255"/>
      <c r="B703" s="91" t="s">
        <v>152</v>
      </c>
      <c r="C703" s="56">
        <f t="shared" si="90"/>
        <v>16000</v>
      </c>
      <c r="D703" s="74">
        <v>0</v>
      </c>
      <c r="E703" s="74">
        <v>0</v>
      </c>
      <c r="F703" s="74">
        <v>0</v>
      </c>
      <c r="G703" s="74">
        <v>0</v>
      </c>
      <c r="H703" s="74">
        <v>0</v>
      </c>
      <c r="I703" s="74">
        <v>0</v>
      </c>
      <c r="J703" s="74">
        <v>0</v>
      </c>
      <c r="K703" s="74">
        <v>0</v>
      </c>
      <c r="L703" s="74">
        <v>16000</v>
      </c>
      <c r="M703" s="74">
        <v>0</v>
      </c>
      <c r="N703" s="74">
        <v>0</v>
      </c>
      <c r="O703" s="75">
        <v>0</v>
      </c>
      <c r="P703" s="232"/>
    </row>
    <row r="704" spans="1:17" s="228" customFormat="1" ht="20.25" customHeight="1" x14ac:dyDescent="0.15">
      <c r="A704" s="334"/>
      <c r="B704" s="91" t="s">
        <v>166</v>
      </c>
      <c r="C704" s="56">
        <f t="shared" si="90"/>
        <v>0</v>
      </c>
      <c r="D704" s="74">
        <v>0</v>
      </c>
      <c r="E704" s="74">
        <v>0</v>
      </c>
      <c r="F704" s="74">
        <v>0</v>
      </c>
      <c r="G704" s="74">
        <v>0</v>
      </c>
      <c r="H704" s="74">
        <v>0</v>
      </c>
      <c r="I704" s="74">
        <v>0</v>
      </c>
      <c r="J704" s="74">
        <v>0</v>
      </c>
      <c r="K704" s="74">
        <v>0</v>
      </c>
      <c r="L704" s="74">
        <v>0</v>
      </c>
      <c r="M704" s="74">
        <v>0</v>
      </c>
      <c r="N704" s="74">
        <v>0</v>
      </c>
      <c r="O704" s="74">
        <v>0</v>
      </c>
      <c r="P704" s="232"/>
    </row>
    <row r="705" spans="1:17" ht="20.25" customHeight="1" thickBot="1" x14ac:dyDescent="0.2">
      <c r="A705" s="172"/>
      <c r="B705" s="193" t="s">
        <v>20</v>
      </c>
      <c r="C705" s="156">
        <f>C704/C703</f>
        <v>0</v>
      </c>
      <c r="D705" s="156" t="s">
        <v>70</v>
      </c>
      <c r="E705" s="156" t="s">
        <v>105</v>
      </c>
      <c r="F705" s="156" t="s">
        <v>105</v>
      </c>
      <c r="G705" s="156" t="s">
        <v>105</v>
      </c>
      <c r="H705" s="156" t="s">
        <v>105</v>
      </c>
      <c r="I705" s="156" t="s">
        <v>105</v>
      </c>
      <c r="J705" s="156" t="s">
        <v>105</v>
      </c>
      <c r="K705" s="156" t="s">
        <v>105</v>
      </c>
      <c r="L705" s="156">
        <f>L704/L703</f>
        <v>0</v>
      </c>
      <c r="M705" s="156" t="s">
        <v>125</v>
      </c>
      <c r="N705" s="156" t="s">
        <v>105</v>
      </c>
      <c r="O705" s="157" t="s">
        <v>105</v>
      </c>
    </row>
    <row r="706" spans="1:17" ht="20.25" customHeight="1" x14ac:dyDescent="0.15">
      <c r="A706" s="430" t="s">
        <v>130</v>
      </c>
      <c r="B706" s="261" t="s">
        <v>126</v>
      </c>
      <c r="C706" s="61">
        <f>SUM(D706:O706)</f>
        <v>4015</v>
      </c>
      <c r="D706" s="61">
        <v>332</v>
      </c>
      <c r="E706" s="61">
        <v>242</v>
      </c>
      <c r="F706" s="61">
        <v>334</v>
      </c>
      <c r="G706" s="61">
        <v>347</v>
      </c>
      <c r="H706" s="61">
        <v>357</v>
      </c>
      <c r="I706" s="61">
        <v>319</v>
      </c>
      <c r="J706" s="61">
        <v>333</v>
      </c>
      <c r="K706" s="61">
        <v>453</v>
      </c>
      <c r="L706" s="61">
        <v>344</v>
      </c>
      <c r="M706" s="61">
        <v>332</v>
      </c>
      <c r="N706" s="61">
        <v>235</v>
      </c>
      <c r="O706" s="62">
        <v>387</v>
      </c>
    </row>
    <row r="707" spans="1:17" s="228" customFormat="1" ht="20.25" customHeight="1" x14ac:dyDescent="0.15">
      <c r="A707" s="431"/>
      <c r="B707" s="262" t="s">
        <v>132</v>
      </c>
      <c r="C707" s="57">
        <f>SUM(D707:O707)</f>
        <v>3176</v>
      </c>
      <c r="D707" s="57">
        <v>276</v>
      </c>
      <c r="E707" s="57">
        <v>214</v>
      </c>
      <c r="F707" s="57">
        <v>255</v>
      </c>
      <c r="G707" s="57">
        <v>292</v>
      </c>
      <c r="H707" s="57">
        <v>325</v>
      </c>
      <c r="I707" s="57">
        <v>223</v>
      </c>
      <c r="J707" s="57">
        <v>260</v>
      </c>
      <c r="K707" s="57">
        <v>266</v>
      </c>
      <c r="L707" s="57">
        <v>244</v>
      </c>
      <c r="M707" s="57">
        <v>281</v>
      </c>
      <c r="N707" s="57">
        <v>254</v>
      </c>
      <c r="O707" s="58">
        <v>286</v>
      </c>
      <c r="P707" s="232"/>
    </row>
    <row r="708" spans="1:17" s="228" customFormat="1" ht="20.25" customHeight="1" x14ac:dyDescent="0.15">
      <c r="A708" s="431"/>
      <c r="B708" s="284" t="s">
        <v>152</v>
      </c>
      <c r="C708" s="57">
        <f>SUM(D708:O708)</f>
        <v>2234</v>
      </c>
      <c r="D708" s="74">
        <v>223</v>
      </c>
      <c r="E708" s="74">
        <v>125</v>
      </c>
      <c r="F708" s="74">
        <v>198</v>
      </c>
      <c r="G708" s="74">
        <v>132</v>
      </c>
      <c r="H708" s="74">
        <v>155</v>
      </c>
      <c r="I708" s="74">
        <v>156</v>
      </c>
      <c r="J708" s="74">
        <v>163</v>
      </c>
      <c r="K708" s="74">
        <v>338</v>
      </c>
      <c r="L708" s="74">
        <v>169</v>
      </c>
      <c r="M708" s="74">
        <v>161</v>
      </c>
      <c r="N708" s="74">
        <v>192</v>
      </c>
      <c r="O708" s="75">
        <v>222</v>
      </c>
      <c r="P708" s="232"/>
    </row>
    <row r="709" spans="1:17" s="228" customFormat="1" ht="20.25" customHeight="1" x14ac:dyDescent="0.15">
      <c r="A709" s="431"/>
      <c r="B709" s="284" t="s">
        <v>166</v>
      </c>
      <c r="C709" s="57">
        <f>SUM(D709:O709)</f>
        <v>2268</v>
      </c>
      <c r="D709" s="74">
        <v>193</v>
      </c>
      <c r="E709" s="74">
        <v>149</v>
      </c>
      <c r="F709" s="74">
        <v>177</v>
      </c>
      <c r="G709" s="74">
        <v>154</v>
      </c>
      <c r="H709" s="74">
        <v>178</v>
      </c>
      <c r="I709" s="74">
        <v>185</v>
      </c>
      <c r="J709" s="74">
        <v>184</v>
      </c>
      <c r="K709" s="74">
        <v>241</v>
      </c>
      <c r="L709" s="74">
        <v>171</v>
      </c>
      <c r="M709" s="74">
        <v>201</v>
      </c>
      <c r="N709" s="74">
        <v>187</v>
      </c>
      <c r="O709" s="258">
        <v>248</v>
      </c>
      <c r="P709" s="232"/>
    </row>
    <row r="710" spans="1:17" s="228" customFormat="1" ht="20.25" customHeight="1" thickBot="1" x14ac:dyDescent="0.2">
      <c r="A710" s="432"/>
      <c r="B710" s="193" t="s">
        <v>20</v>
      </c>
      <c r="C710" s="156">
        <f>C709/C708</f>
        <v>1.0152193375111906</v>
      </c>
      <c r="D710" s="156">
        <f t="shared" ref="D710:O710" si="91">D709/D708</f>
        <v>0.86547085201793716</v>
      </c>
      <c r="E710" s="156">
        <f t="shared" si="91"/>
        <v>1.1919999999999999</v>
      </c>
      <c r="F710" s="156">
        <f t="shared" si="91"/>
        <v>0.89393939393939392</v>
      </c>
      <c r="G710" s="156">
        <f t="shared" si="91"/>
        <v>1.1666666666666667</v>
      </c>
      <c r="H710" s="156">
        <f t="shared" si="91"/>
        <v>1.1483870967741936</v>
      </c>
      <c r="I710" s="156">
        <f t="shared" si="91"/>
        <v>1.1858974358974359</v>
      </c>
      <c r="J710" s="156">
        <f t="shared" si="91"/>
        <v>1.1288343558282208</v>
      </c>
      <c r="K710" s="156">
        <f t="shared" si="91"/>
        <v>0.71301775147928992</v>
      </c>
      <c r="L710" s="156">
        <f t="shared" si="91"/>
        <v>1.0118343195266273</v>
      </c>
      <c r="M710" s="156">
        <f t="shared" si="91"/>
        <v>1.2484472049689441</v>
      </c>
      <c r="N710" s="156">
        <f t="shared" si="91"/>
        <v>0.97395833333333337</v>
      </c>
      <c r="O710" s="156">
        <f t="shared" si="91"/>
        <v>1.117117117117117</v>
      </c>
      <c r="P710" s="232"/>
    </row>
    <row r="711" spans="1:17" ht="20.25" customHeight="1" x14ac:dyDescent="0.15">
      <c r="A711" s="424" t="s">
        <v>59</v>
      </c>
      <c r="B711" s="38" t="s">
        <v>17</v>
      </c>
      <c r="C711" s="53">
        <f t="shared" ref="C711:C726" si="92">SUM(D711:O711)</f>
        <v>78300</v>
      </c>
      <c r="D711" s="54">
        <v>300</v>
      </c>
      <c r="E711" s="54">
        <v>100</v>
      </c>
      <c r="F711" s="54">
        <v>500</v>
      </c>
      <c r="G711" s="54">
        <v>16000</v>
      </c>
      <c r="H711" s="54">
        <v>20000</v>
      </c>
      <c r="I711" s="54">
        <v>7800</v>
      </c>
      <c r="J711" s="54">
        <v>8500</v>
      </c>
      <c r="K711" s="54">
        <v>8000</v>
      </c>
      <c r="L711" s="54">
        <v>6800</v>
      </c>
      <c r="M711" s="54">
        <v>5600</v>
      </c>
      <c r="N711" s="54">
        <v>4500</v>
      </c>
      <c r="O711" s="55">
        <v>200</v>
      </c>
    </row>
    <row r="712" spans="1:17" ht="20.25" customHeight="1" x14ac:dyDescent="0.15">
      <c r="A712" s="424"/>
      <c r="B712" s="17" t="s">
        <v>18</v>
      </c>
      <c r="C712" s="56">
        <f t="shared" si="92"/>
        <v>78300</v>
      </c>
      <c r="D712" s="57">
        <v>300</v>
      </c>
      <c r="E712" s="57">
        <v>100</v>
      </c>
      <c r="F712" s="57">
        <v>500</v>
      </c>
      <c r="G712" s="57">
        <v>16000</v>
      </c>
      <c r="H712" s="57">
        <v>20000</v>
      </c>
      <c r="I712" s="57">
        <v>7800</v>
      </c>
      <c r="J712" s="57">
        <v>8500</v>
      </c>
      <c r="K712" s="57">
        <v>8000</v>
      </c>
      <c r="L712" s="57">
        <v>6800</v>
      </c>
      <c r="M712" s="57">
        <v>5600</v>
      </c>
      <c r="N712" s="57">
        <v>4500</v>
      </c>
      <c r="O712" s="58">
        <v>200</v>
      </c>
    </row>
    <row r="713" spans="1:17" ht="20.25" customHeight="1" x14ac:dyDescent="0.15">
      <c r="A713" s="424"/>
      <c r="B713" s="18" t="s">
        <v>19</v>
      </c>
      <c r="C713" s="56">
        <f t="shared" si="92"/>
        <v>60500</v>
      </c>
      <c r="D713" s="57">
        <v>1100</v>
      </c>
      <c r="E713" s="57">
        <v>600</v>
      </c>
      <c r="F713" s="57">
        <v>1700</v>
      </c>
      <c r="G713" s="57">
        <v>5000</v>
      </c>
      <c r="H713" s="57">
        <v>8100</v>
      </c>
      <c r="I713" s="57">
        <v>6100</v>
      </c>
      <c r="J713" s="57">
        <v>9200</v>
      </c>
      <c r="K713" s="57">
        <v>9100</v>
      </c>
      <c r="L713" s="57">
        <v>10100</v>
      </c>
      <c r="M713" s="57">
        <v>6100</v>
      </c>
      <c r="N713" s="57">
        <v>2600</v>
      </c>
      <c r="O713" s="58">
        <v>800</v>
      </c>
    </row>
    <row r="714" spans="1:17" ht="20.25" customHeight="1" x14ac:dyDescent="0.15">
      <c r="A714" s="424"/>
      <c r="B714" s="18" t="s">
        <v>67</v>
      </c>
      <c r="C714" s="56">
        <f t="shared" si="92"/>
        <v>56800</v>
      </c>
      <c r="D714" s="57">
        <v>1100</v>
      </c>
      <c r="E714" s="57">
        <v>600</v>
      </c>
      <c r="F714" s="57">
        <v>1600</v>
      </c>
      <c r="G714" s="57">
        <v>4800</v>
      </c>
      <c r="H714" s="57">
        <v>8400</v>
      </c>
      <c r="I714" s="57">
        <v>6100</v>
      </c>
      <c r="J714" s="57">
        <v>7700</v>
      </c>
      <c r="K714" s="57">
        <v>7900</v>
      </c>
      <c r="L714" s="57">
        <v>8600</v>
      </c>
      <c r="M714" s="57">
        <v>6300</v>
      </c>
      <c r="N714" s="57">
        <v>2600</v>
      </c>
      <c r="O714" s="58">
        <v>1100</v>
      </c>
    </row>
    <row r="715" spans="1:17" ht="20.25" customHeight="1" x14ac:dyDescent="0.15">
      <c r="A715" s="424"/>
      <c r="B715" s="17" t="s">
        <v>74</v>
      </c>
      <c r="C715" s="56">
        <f t="shared" si="92"/>
        <v>52700</v>
      </c>
      <c r="D715" s="57">
        <v>1000</v>
      </c>
      <c r="E715" s="57">
        <v>500</v>
      </c>
      <c r="F715" s="57">
        <v>1700</v>
      </c>
      <c r="G715" s="57">
        <v>4700</v>
      </c>
      <c r="H715" s="57">
        <v>7400</v>
      </c>
      <c r="I715" s="57">
        <v>4700</v>
      </c>
      <c r="J715" s="57">
        <v>6400</v>
      </c>
      <c r="K715" s="57">
        <v>7700</v>
      </c>
      <c r="L715" s="57">
        <v>8700</v>
      </c>
      <c r="M715" s="57">
        <v>6300</v>
      </c>
      <c r="N715" s="57">
        <v>2900</v>
      </c>
      <c r="O715" s="58">
        <v>700</v>
      </c>
    </row>
    <row r="716" spans="1:17" ht="20.25" customHeight="1" x14ac:dyDescent="0.15">
      <c r="A716" s="424"/>
      <c r="B716" s="17" t="s">
        <v>77</v>
      </c>
      <c r="C716" s="56">
        <f t="shared" si="92"/>
        <v>48500</v>
      </c>
      <c r="D716" s="63">
        <v>800</v>
      </c>
      <c r="E716" s="63">
        <v>300</v>
      </c>
      <c r="F716" s="63">
        <v>1400</v>
      </c>
      <c r="G716" s="63">
        <v>4700</v>
      </c>
      <c r="H716" s="63">
        <v>7400</v>
      </c>
      <c r="I716" s="63">
        <v>4000</v>
      </c>
      <c r="J716" s="63">
        <v>6700</v>
      </c>
      <c r="K716" s="63">
        <v>6600</v>
      </c>
      <c r="L716" s="63">
        <v>7500</v>
      </c>
      <c r="M716" s="63">
        <v>4600</v>
      </c>
      <c r="N716" s="63">
        <v>4100</v>
      </c>
      <c r="O716" s="64">
        <v>400</v>
      </c>
    </row>
    <row r="717" spans="1:17" ht="20.25" customHeight="1" x14ac:dyDescent="0.15">
      <c r="A717" s="424"/>
      <c r="B717" s="17" t="s">
        <v>80</v>
      </c>
      <c r="C717" s="56">
        <f t="shared" si="92"/>
        <v>26700</v>
      </c>
      <c r="D717" s="63">
        <v>800</v>
      </c>
      <c r="E717" s="63">
        <v>300</v>
      </c>
      <c r="F717" s="63">
        <v>200</v>
      </c>
      <c r="G717" s="63">
        <v>2300</v>
      </c>
      <c r="H717" s="63">
        <v>5300</v>
      </c>
      <c r="I717" s="63">
        <v>2100</v>
      </c>
      <c r="J717" s="63">
        <v>3000</v>
      </c>
      <c r="K717" s="63">
        <v>3000</v>
      </c>
      <c r="L717" s="63">
        <v>4000</v>
      </c>
      <c r="M717" s="63">
        <v>2400</v>
      </c>
      <c r="N717" s="63">
        <v>3000</v>
      </c>
      <c r="O717" s="64">
        <v>300</v>
      </c>
    </row>
    <row r="718" spans="1:17" ht="20.25" customHeight="1" x14ac:dyDescent="0.15">
      <c r="A718" s="424"/>
      <c r="B718" s="17" t="s">
        <v>82</v>
      </c>
      <c r="C718" s="56">
        <f t="shared" si="92"/>
        <v>38300</v>
      </c>
      <c r="D718" s="83">
        <v>800</v>
      </c>
      <c r="E718" s="83">
        <v>300</v>
      </c>
      <c r="F718" s="83">
        <v>200</v>
      </c>
      <c r="G718" s="83">
        <v>5100</v>
      </c>
      <c r="H718" s="83">
        <v>3400</v>
      </c>
      <c r="I718" s="83">
        <v>3800</v>
      </c>
      <c r="J718" s="83">
        <v>5400</v>
      </c>
      <c r="K718" s="83">
        <v>4700</v>
      </c>
      <c r="L718" s="83">
        <v>5700</v>
      </c>
      <c r="M718" s="83">
        <v>4700</v>
      </c>
      <c r="N718" s="83">
        <v>3700</v>
      </c>
      <c r="O718" s="84">
        <v>500</v>
      </c>
    </row>
    <row r="719" spans="1:17" ht="20.25" customHeight="1" x14ac:dyDescent="0.15">
      <c r="A719" s="424"/>
      <c r="B719" s="92" t="s">
        <v>88</v>
      </c>
      <c r="C719" s="56">
        <f t="shared" si="92"/>
        <v>37800</v>
      </c>
      <c r="D719" s="83">
        <v>700</v>
      </c>
      <c r="E719" s="83">
        <v>200</v>
      </c>
      <c r="F719" s="83">
        <v>500</v>
      </c>
      <c r="G719" s="83">
        <v>5600</v>
      </c>
      <c r="H719" s="83">
        <v>3400</v>
      </c>
      <c r="I719" s="83">
        <v>3700</v>
      </c>
      <c r="J719" s="83">
        <v>4700</v>
      </c>
      <c r="K719" s="83">
        <v>4800</v>
      </c>
      <c r="L719" s="83">
        <v>5200</v>
      </c>
      <c r="M719" s="83">
        <v>5100</v>
      </c>
      <c r="N719" s="83">
        <v>3400</v>
      </c>
      <c r="O719" s="84">
        <v>500</v>
      </c>
      <c r="P719" s="122"/>
      <c r="Q719" s="120"/>
    </row>
    <row r="720" spans="1:17" ht="20.25" customHeight="1" x14ac:dyDescent="0.15">
      <c r="A720" s="424"/>
      <c r="B720" s="17" t="s">
        <v>90</v>
      </c>
      <c r="C720" s="56">
        <f t="shared" si="92"/>
        <v>38100</v>
      </c>
      <c r="D720" s="83">
        <v>700</v>
      </c>
      <c r="E720" s="83">
        <v>200</v>
      </c>
      <c r="F720" s="83">
        <v>400</v>
      </c>
      <c r="G720" s="83">
        <v>5600</v>
      </c>
      <c r="H720" s="83">
        <v>3500</v>
      </c>
      <c r="I720" s="83">
        <v>3700</v>
      </c>
      <c r="J720" s="83">
        <v>4700</v>
      </c>
      <c r="K720" s="83">
        <v>4700</v>
      </c>
      <c r="L720" s="83">
        <v>5300</v>
      </c>
      <c r="M720" s="83">
        <v>5200</v>
      </c>
      <c r="N720" s="83">
        <v>3700</v>
      </c>
      <c r="O720" s="84">
        <v>400</v>
      </c>
    </row>
    <row r="721" spans="1:17" ht="20.25" customHeight="1" x14ac:dyDescent="0.15">
      <c r="A721" s="424"/>
      <c r="B721" s="92" t="s">
        <v>99</v>
      </c>
      <c r="C721" s="59">
        <f t="shared" si="92"/>
        <v>38500</v>
      </c>
      <c r="D721" s="83">
        <v>700</v>
      </c>
      <c r="E721" s="83">
        <v>200</v>
      </c>
      <c r="F721" s="83">
        <v>400</v>
      </c>
      <c r="G721" s="83">
        <v>5600</v>
      </c>
      <c r="H721" s="83">
        <v>3400</v>
      </c>
      <c r="I721" s="83">
        <v>3700</v>
      </c>
      <c r="J721" s="83">
        <v>5000</v>
      </c>
      <c r="K721" s="83">
        <v>5000</v>
      </c>
      <c r="L721" s="83">
        <v>5200</v>
      </c>
      <c r="M721" s="83">
        <v>5200</v>
      </c>
      <c r="N721" s="83">
        <v>3700</v>
      </c>
      <c r="O721" s="84">
        <v>400</v>
      </c>
    </row>
    <row r="722" spans="1:17" ht="20.25" customHeight="1" x14ac:dyDescent="0.15">
      <c r="A722" s="424"/>
      <c r="B722" s="92" t="s">
        <v>102</v>
      </c>
      <c r="C722" s="59">
        <f t="shared" si="92"/>
        <v>37580</v>
      </c>
      <c r="D722" s="83">
        <v>850</v>
      </c>
      <c r="E722" s="83">
        <v>200</v>
      </c>
      <c r="F722" s="83">
        <v>530</v>
      </c>
      <c r="G722" s="83">
        <v>5600</v>
      </c>
      <c r="H722" s="83">
        <v>3200</v>
      </c>
      <c r="I722" s="83">
        <v>3700</v>
      </c>
      <c r="J722" s="83">
        <v>4800</v>
      </c>
      <c r="K722" s="83">
        <v>4800</v>
      </c>
      <c r="L722" s="83">
        <v>5100</v>
      </c>
      <c r="M722" s="83">
        <v>5000</v>
      </c>
      <c r="N722" s="83">
        <v>3500</v>
      </c>
      <c r="O722" s="84">
        <v>300</v>
      </c>
    </row>
    <row r="723" spans="1:17" ht="20.25" customHeight="1" x14ac:dyDescent="0.15">
      <c r="A723" s="424"/>
      <c r="B723" s="92" t="s">
        <v>126</v>
      </c>
      <c r="C723" s="59">
        <f t="shared" si="92"/>
        <v>35470</v>
      </c>
      <c r="D723" s="83">
        <v>850</v>
      </c>
      <c r="E723" s="83">
        <v>200</v>
      </c>
      <c r="F723" s="83">
        <v>500</v>
      </c>
      <c r="G723" s="83">
        <v>4600</v>
      </c>
      <c r="H723" s="83">
        <v>3650</v>
      </c>
      <c r="I723" s="83">
        <v>3700</v>
      </c>
      <c r="J723" s="83">
        <v>3800</v>
      </c>
      <c r="K723" s="83">
        <v>3800</v>
      </c>
      <c r="L723" s="83">
        <v>5200</v>
      </c>
      <c r="M723" s="83">
        <v>5200</v>
      </c>
      <c r="N723" s="83">
        <v>3600</v>
      </c>
      <c r="O723" s="84">
        <v>370</v>
      </c>
    </row>
    <row r="724" spans="1:17" s="228" customFormat="1" ht="20.25" customHeight="1" x14ac:dyDescent="0.15">
      <c r="A724" s="424"/>
      <c r="B724" s="92" t="s">
        <v>132</v>
      </c>
      <c r="C724" s="59">
        <f t="shared" si="92"/>
        <v>34488</v>
      </c>
      <c r="D724" s="83">
        <v>800</v>
      </c>
      <c r="E724" s="83">
        <v>150</v>
      </c>
      <c r="F724" s="83">
        <v>450</v>
      </c>
      <c r="G724" s="83">
        <v>4576</v>
      </c>
      <c r="H724" s="83">
        <v>3323</v>
      </c>
      <c r="I724" s="83">
        <v>3639</v>
      </c>
      <c r="J724" s="83">
        <v>3700</v>
      </c>
      <c r="K724" s="83">
        <v>3700</v>
      </c>
      <c r="L724" s="83">
        <v>5200</v>
      </c>
      <c r="M724" s="83">
        <v>5200</v>
      </c>
      <c r="N724" s="83">
        <v>3400</v>
      </c>
      <c r="O724" s="84">
        <v>350</v>
      </c>
      <c r="P724" s="232"/>
    </row>
    <row r="725" spans="1:17" s="228" customFormat="1" ht="20.25" customHeight="1" x14ac:dyDescent="0.15">
      <c r="A725" s="424"/>
      <c r="B725" s="92" t="s">
        <v>152</v>
      </c>
      <c r="C725" s="59">
        <f t="shared" si="92"/>
        <v>33400</v>
      </c>
      <c r="D725" s="83">
        <v>800</v>
      </c>
      <c r="E725" s="83">
        <v>150</v>
      </c>
      <c r="F725" s="83">
        <v>450</v>
      </c>
      <c r="G725" s="83">
        <v>4500</v>
      </c>
      <c r="H725" s="83">
        <v>3000</v>
      </c>
      <c r="I725" s="83">
        <v>3600</v>
      </c>
      <c r="J725" s="83">
        <v>3600</v>
      </c>
      <c r="K725" s="83">
        <v>3600</v>
      </c>
      <c r="L725" s="83">
        <v>5100</v>
      </c>
      <c r="M725" s="83">
        <v>5000</v>
      </c>
      <c r="N725" s="83">
        <v>3300</v>
      </c>
      <c r="O725" s="84">
        <v>300</v>
      </c>
      <c r="P725" s="232"/>
    </row>
    <row r="726" spans="1:17" s="228" customFormat="1" ht="20.25" customHeight="1" x14ac:dyDescent="0.15">
      <c r="A726" s="424"/>
      <c r="B726" s="92" t="s">
        <v>166</v>
      </c>
      <c r="C726" s="59">
        <f t="shared" si="92"/>
        <v>4710</v>
      </c>
      <c r="D726" s="83">
        <v>800</v>
      </c>
      <c r="E726" s="83">
        <v>150</v>
      </c>
      <c r="F726" s="83">
        <v>300</v>
      </c>
      <c r="G726" s="83">
        <v>900</v>
      </c>
      <c r="H726" s="83">
        <v>300</v>
      </c>
      <c r="I726" s="83">
        <v>300</v>
      </c>
      <c r="J726" s="83">
        <v>300</v>
      </c>
      <c r="K726" s="83">
        <v>300</v>
      </c>
      <c r="L726" s="83">
        <v>300</v>
      </c>
      <c r="M726" s="83">
        <v>410</v>
      </c>
      <c r="N726" s="83">
        <v>320</v>
      </c>
      <c r="O726" s="337">
        <v>330</v>
      </c>
      <c r="P726" s="232"/>
    </row>
    <row r="727" spans="1:17" ht="20.25" customHeight="1" thickBot="1" x14ac:dyDescent="0.2">
      <c r="A727" s="424"/>
      <c r="B727" s="142" t="s">
        <v>20</v>
      </c>
      <c r="C727" s="158">
        <f>C726/C725</f>
        <v>0.14101796407185629</v>
      </c>
      <c r="D727" s="158">
        <f t="shared" ref="D727:O727" si="93">D726/D725</f>
        <v>1</v>
      </c>
      <c r="E727" s="158">
        <f t="shared" si="93"/>
        <v>1</v>
      </c>
      <c r="F727" s="158">
        <f t="shared" si="93"/>
        <v>0.66666666666666663</v>
      </c>
      <c r="G727" s="158">
        <f t="shared" si="93"/>
        <v>0.2</v>
      </c>
      <c r="H727" s="158">
        <f t="shared" si="93"/>
        <v>0.1</v>
      </c>
      <c r="I727" s="158">
        <f t="shared" si="93"/>
        <v>8.3333333333333329E-2</v>
      </c>
      <c r="J727" s="158">
        <f t="shared" si="93"/>
        <v>8.3333333333333329E-2</v>
      </c>
      <c r="K727" s="158">
        <f t="shared" si="93"/>
        <v>8.3333333333333329E-2</v>
      </c>
      <c r="L727" s="158">
        <f t="shared" si="93"/>
        <v>5.8823529411764705E-2</v>
      </c>
      <c r="M727" s="158">
        <f t="shared" si="93"/>
        <v>8.2000000000000003E-2</v>
      </c>
      <c r="N727" s="158">
        <f t="shared" si="93"/>
        <v>9.696969696969697E-2</v>
      </c>
      <c r="O727" s="158">
        <f t="shared" si="93"/>
        <v>1.1000000000000001</v>
      </c>
    </row>
    <row r="728" spans="1:17" ht="20.25" customHeight="1" x14ac:dyDescent="0.15">
      <c r="A728" s="426" t="s">
        <v>60</v>
      </c>
      <c r="B728" s="43" t="s">
        <v>17</v>
      </c>
      <c r="C728" s="60">
        <f t="shared" ref="C728:C743" si="94">SUM(D728:O728)</f>
        <v>0</v>
      </c>
      <c r="D728" s="61">
        <v>0</v>
      </c>
      <c r="E728" s="61">
        <v>0</v>
      </c>
      <c r="F728" s="61">
        <v>0</v>
      </c>
      <c r="G728" s="61">
        <v>0</v>
      </c>
      <c r="H728" s="61">
        <v>0</v>
      </c>
      <c r="I728" s="61">
        <v>0</v>
      </c>
      <c r="J728" s="61">
        <v>0</v>
      </c>
      <c r="K728" s="61">
        <v>0</v>
      </c>
      <c r="L728" s="61">
        <v>0</v>
      </c>
      <c r="M728" s="61">
        <v>0</v>
      </c>
      <c r="N728" s="61">
        <v>0</v>
      </c>
      <c r="O728" s="62">
        <v>0</v>
      </c>
    </row>
    <row r="729" spans="1:17" ht="20.25" customHeight="1" x14ac:dyDescent="0.15">
      <c r="A729" s="427"/>
      <c r="B729" s="17" t="s">
        <v>18</v>
      </c>
      <c r="C729" s="56">
        <f t="shared" si="94"/>
        <v>51074</v>
      </c>
      <c r="D729" s="57">
        <v>3258</v>
      </c>
      <c r="E729" s="57">
        <v>3154</v>
      </c>
      <c r="F729" s="57">
        <v>3327</v>
      </c>
      <c r="G729" s="57">
        <v>3754</v>
      </c>
      <c r="H729" s="57">
        <v>3477</v>
      </c>
      <c r="I729" s="57">
        <v>3856</v>
      </c>
      <c r="J729" s="57">
        <v>5772</v>
      </c>
      <c r="K729" s="57">
        <v>5583</v>
      </c>
      <c r="L729" s="57">
        <v>5494</v>
      </c>
      <c r="M729" s="57">
        <v>4649</v>
      </c>
      <c r="N729" s="57">
        <v>3907</v>
      </c>
      <c r="O729" s="58">
        <v>4843</v>
      </c>
    </row>
    <row r="730" spans="1:17" ht="20.25" customHeight="1" x14ac:dyDescent="0.15">
      <c r="A730" s="427"/>
      <c r="B730" s="18" t="s">
        <v>19</v>
      </c>
      <c r="C730" s="56">
        <f t="shared" si="94"/>
        <v>63000</v>
      </c>
      <c r="D730" s="57">
        <v>4000</v>
      </c>
      <c r="E730" s="57">
        <v>4000</v>
      </c>
      <c r="F730" s="57">
        <v>5000</v>
      </c>
      <c r="G730" s="57">
        <v>5000</v>
      </c>
      <c r="H730" s="57">
        <v>5000</v>
      </c>
      <c r="I730" s="57">
        <v>6000</v>
      </c>
      <c r="J730" s="57">
        <v>6000</v>
      </c>
      <c r="K730" s="57">
        <v>6000</v>
      </c>
      <c r="L730" s="57">
        <v>6000</v>
      </c>
      <c r="M730" s="57">
        <v>5000</v>
      </c>
      <c r="N730" s="57">
        <v>5000</v>
      </c>
      <c r="O730" s="58">
        <v>6000</v>
      </c>
    </row>
    <row r="731" spans="1:17" ht="20.25" customHeight="1" x14ac:dyDescent="0.15">
      <c r="A731" s="427"/>
      <c r="B731" s="18" t="s">
        <v>67</v>
      </c>
      <c r="C731" s="56">
        <f t="shared" si="94"/>
        <v>58000</v>
      </c>
      <c r="D731" s="57">
        <v>3000</v>
      </c>
      <c r="E731" s="57">
        <v>4000</v>
      </c>
      <c r="F731" s="57">
        <v>5000</v>
      </c>
      <c r="G731" s="57">
        <v>4000</v>
      </c>
      <c r="H731" s="57">
        <v>5000</v>
      </c>
      <c r="I731" s="57">
        <v>5000</v>
      </c>
      <c r="J731" s="57">
        <v>6000</v>
      </c>
      <c r="K731" s="57">
        <v>6000</v>
      </c>
      <c r="L731" s="57">
        <v>5000</v>
      </c>
      <c r="M731" s="57">
        <v>5000</v>
      </c>
      <c r="N731" s="57">
        <v>5000</v>
      </c>
      <c r="O731" s="58">
        <v>5000</v>
      </c>
    </row>
    <row r="732" spans="1:17" ht="20.25" customHeight="1" x14ac:dyDescent="0.15">
      <c r="A732" s="427"/>
      <c r="B732" s="17" t="s">
        <v>74</v>
      </c>
      <c r="C732" s="56">
        <f t="shared" si="94"/>
        <v>57700</v>
      </c>
      <c r="D732" s="57">
        <v>3200</v>
      </c>
      <c r="E732" s="57">
        <v>3600</v>
      </c>
      <c r="F732" s="57">
        <v>4300</v>
      </c>
      <c r="G732" s="57">
        <v>4200</v>
      </c>
      <c r="H732" s="57">
        <v>5500</v>
      </c>
      <c r="I732" s="57">
        <v>4700</v>
      </c>
      <c r="J732" s="57">
        <v>5400</v>
      </c>
      <c r="K732" s="57">
        <v>6800</v>
      </c>
      <c r="L732" s="57">
        <v>5800</v>
      </c>
      <c r="M732" s="57">
        <v>4900</v>
      </c>
      <c r="N732" s="57">
        <v>4500</v>
      </c>
      <c r="O732" s="58">
        <v>4800</v>
      </c>
    </row>
    <row r="733" spans="1:17" ht="20.25" customHeight="1" x14ac:dyDescent="0.15">
      <c r="A733" s="427"/>
      <c r="B733" s="17" t="s">
        <v>77</v>
      </c>
      <c r="C733" s="56">
        <f t="shared" si="94"/>
        <v>58000</v>
      </c>
      <c r="D733" s="63">
        <v>4000</v>
      </c>
      <c r="E733" s="63">
        <v>3900</v>
      </c>
      <c r="F733" s="63">
        <v>4600</v>
      </c>
      <c r="G733" s="63">
        <v>4200</v>
      </c>
      <c r="H733" s="63">
        <v>5100</v>
      </c>
      <c r="I733" s="63">
        <v>4900</v>
      </c>
      <c r="J733" s="63">
        <v>5300</v>
      </c>
      <c r="K733" s="63">
        <v>5800</v>
      </c>
      <c r="L733" s="63">
        <v>5300</v>
      </c>
      <c r="M733" s="63">
        <v>5500</v>
      </c>
      <c r="N733" s="63">
        <v>4800</v>
      </c>
      <c r="O733" s="64">
        <v>4600</v>
      </c>
    </row>
    <row r="734" spans="1:17" ht="20.25" customHeight="1" x14ac:dyDescent="0.15">
      <c r="A734" s="427"/>
      <c r="B734" s="17" t="s">
        <v>80</v>
      </c>
      <c r="C734" s="56">
        <f t="shared" si="94"/>
        <v>50500</v>
      </c>
      <c r="D734" s="63">
        <v>3300</v>
      </c>
      <c r="E734" s="63">
        <v>3800</v>
      </c>
      <c r="F734" s="63">
        <v>2100</v>
      </c>
      <c r="G734" s="63">
        <v>3800</v>
      </c>
      <c r="H734" s="63">
        <v>4400</v>
      </c>
      <c r="I734" s="63">
        <v>4800</v>
      </c>
      <c r="J734" s="63">
        <v>5400</v>
      </c>
      <c r="K734" s="63">
        <v>5500</v>
      </c>
      <c r="L734" s="63">
        <v>4300</v>
      </c>
      <c r="M734" s="63">
        <v>5000</v>
      </c>
      <c r="N734" s="63">
        <v>4100</v>
      </c>
      <c r="O734" s="64">
        <v>4000</v>
      </c>
    </row>
    <row r="735" spans="1:17" ht="20.25" customHeight="1" x14ac:dyDescent="0.15">
      <c r="A735" s="427"/>
      <c r="B735" s="17" t="s">
        <v>82</v>
      </c>
      <c r="C735" s="56">
        <f t="shared" si="94"/>
        <v>50000</v>
      </c>
      <c r="D735" s="63">
        <v>3000</v>
      </c>
      <c r="E735" s="63">
        <v>3500</v>
      </c>
      <c r="F735" s="63">
        <v>4200</v>
      </c>
      <c r="G735" s="63">
        <v>3900</v>
      </c>
      <c r="H735" s="63">
        <v>4300</v>
      </c>
      <c r="I735" s="63">
        <v>4500</v>
      </c>
      <c r="J735" s="63">
        <v>4700</v>
      </c>
      <c r="K735" s="63">
        <v>5000</v>
      </c>
      <c r="L735" s="63">
        <v>4600</v>
      </c>
      <c r="M735" s="63">
        <v>4100</v>
      </c>
      <c r="N735" s="63">
        <v>3800</v>
      </c>
      <c r="O735" s="64">
        <v>4400</v>
      </c>
    </row>
    <row r="736" spans="1:17" ht="20.25" customHeight="1" x14ac:dyDescent="0.15">
      <c r="A736" s="427"/>
      <c r="B736" s="17" t="s">
        <v>88</v>
      </c>
      <c r="C736" s="56">
        <f t="shared" si="94"/>
        <v>47300</v>
      </c>
      <c r="D736" s="63">
        <v>2900</v>
      </c>
      <c r="E736" s="63">
        <v>3100</v>
      </c>
      <c r="F736" s="63">
        <v>4300</v>
      </c>
      <c r="G736" s="63">
        <v>3200</v>
      </c>
      <c r="H736" s="63">
        <v>3900</v>
      </c>
      <c r="I736" s="63">
        <v>4500</v>
      </c>
      <c r="J736" s="63">
        <v>4500</v>
      </c>
      <c r="K736" s="63">
        <v>4800</v>
      </c>
      <c r="L736" s="63">
        <v>4200</v>
      </c>
      <c r="M736" s="63">
        <v>3600</v>
      </c>
      <c r="N736" s="63">
        <v>4200</v>
      </c>
      <c r="O736" s="64">
        <v>4100</v>
      </c>
      <c r="P736" s="122"/>
      <c r="Q736" s="120"/>
    </row>
    <row r="737" spans="1:16" ht="20.25" customHeight="1" x14ac:dyDescent="0.15">
      <c r="A737" s="427"/>
      <c r="B737" s="17" t="s">
        <v>90</v>
      </c>
      <c r="C737" s="56">
        <f t="shared" si="94"/>
        <v>47900</v>
      </c>
      <c r="D737" s="105">
        <v>3000</v>
      </c>
      <c r="E737" s="105">
        <v>3100</v>
      </c>
      <c r="F737" s="105">
        <v>4600</v>
      </c>
      <c r="G737" s="105">
        <v>3400</v>
      </c>
      <c r="H737" s="105">
        <v>3900</v>
      </c>
      <c r="I737" s="105">
        <v>4100</v>
      </c>
      <c r="J737" s="105">
        <v>4300</v>
      </c>
      <c r="K737" s="105">
        <v>5300</v>
      </c>
      <c r="L737" s="105">
        <v>4200</v>
      </c>
      <c r="M737" s="105">
        <v>4100</v>
      </c>
      <c r="N737" s="105">
        <v>4200</v>
      </c>
      <c r="O737" s="106">
        <v>3700</v>
      </c>
    </row>
    <row r="738" spans="1:16" ht="20.25" customHeight="1" x14ac:dyDescent="0.15">
      <c r="A738" s="428"/>
      <c r="B738" s="92" t="s">
        <v>99</v>
      </c>
      <c r="C738" s="59">
        <f t="shared" si="94"/>
        <v>47600</v>
      </c>
      <c r="D738" s="125">
        <v>2800</v>
      </c>
      <c r="E738" s="125">
        <v>3500</v>
      </c>
      <c r="F738" s="125">
        <v>4200</v>
      </c>
      <c r="G738" s="125">
        <v>3900</v>
      </c>
      <c r="H738" s="125">
        <v>4500</v>
      </c>
      <c r="I738" s="125">
        <v>4000</v>
      </c>
      <c r="J738" s="125">
        <v>4300</v>
      </c>
      <c r="K738" s="125">
        <v>4700</v>
      </c>
      <c r="L738" s="125">
        <v>4200</v>
      </c>
      <c r="M738" s="125">
        <v>4100</v>
      </c>
      <c r="N738" s="125">
        <v>3600</v>
      </c>
      <c r="O738" s="126">
        <v>3800</v>
      </c>
    </row>
    <row r="739" spans="1:16" ht="20.25" customHeight="1" x14ac:dyDescent="0.15">
      <c r="A739" s="428"/>
      <c r="B739" s="92" t="s">
        <v>102</v>
      </c>
      <c r="C739" s="59">
        <f t="shared" si="94"/>
        <v>50300</v>
      </c>
      <c r="D739" s="125">
        <v>2800</v>
      </c>
      <c r="E739" s="125">
        <v>3400</v>
      </c>
      <c r="F739" s="125">
        <v>3900</v>
      </c>
      <c r="G739" s="125">
        <v>3500</v>
      </c>
      <c r="H739" s="125">
        <v>4100</v>
      </c>
      <c r="I739" s="125">
        <v>4400</v>
      </c>
      <c r="J739" s="125">
        <v>5000</v>
      </c>
      <c r="K739" s="125">
        <v>5000</v>
      </c>
      <c r="L739" s="125">
        <v>4500</v>
      </c>
      <c r="M739" s="125">
        <v>4700</v>
      </c>
      <c r="N739" s="125">
        <v>4600</v>
      </c>
      <c r="O739" s="126">
        <v>4400</v>
      </c>
    </row>
    <row r="740" spans="1:16" ht="20.25" customHeight="1" x14ac:dyDescent="0.15">
      <c r="A740" s="428"/>
      <c r="B740" s="92" t="s">
        <v>126</v>
      </c>
      <c r="C740" s="59">
        <f t="shared" si="94"/>
        <v>50100</v>
      </c>
      <c r="D740" s="125">
        <v>3100</v>
      </c>
      <c r="E740" s="125">
        <v>3700</v>
      </c>
      <c r="F740" s="125">
        <v>4100</v>
      </c>
      <c r="G740" s="125">
        <v>4100</v>
      </c>
      <c r="H740" s="125">
        <v>4100</v>
      </c>
      <c r="I740" s="125">
        <v>4000</v>
      </c>
      <c r="J740" s="125">
        <v>4600</v>
      </c>
      <c r="K740" s="125">
        <v>5000</v>
      </c>
      <c r="L740" s="125">
        <v>4700</v>
      </c>
      <c r="M740" s="125">
        <v>3900</v>
      </c>
      <c r="N740" s="125">
        <v>4300</v>
      </c>
      <c r="O740" s="126">
        <v>4500</v>
      </c>
    </row>
    <row r="741" spans="1:16" s="228" customFormat="1" ht="20.25" customHeight="1" x14ac:dyDescent="0.15">
      <c r="A741" s="428"/>
      <c r="B741" s="92" t="s">
        <v>132</v>
      </c>
      <c r="C741" s="59">
        <f t="shared" si="94"/>
        <v>49072</v>
      </c>
      <c r="D741" s="125">
        <v>3677</v>
      </c>
      <c r="E741" s="125">
        <v>3627</v>
      </c>
      <c r="F741" s="125">
        <v>4186</v>
      </c>
      <c r="G741" s="125">
        <v>3603</v>
      </c>
      <c r="H741" s="125">
        <v>4189</v>
      </c>
      <c r="I741" s="125">
        <v>4366</v>
      </c>
      <c r="J741" s="125">
        <v>4320</v>
      </c>
      <c r="K741" s="125">
        <v>4583</v>
      </c>
      <c r="L741" s="125">
        <v>4550</v>
      </c>
      <c r="M741" s="125">
        <v>3826</v>
      </c>
      <c r="N741" s="125">
        <v>3831</v>
      </c>
      <c r="O741" s="126">
        <v>4314</v>
      </c>
      <c r="P741" s="232"/>
    </row>
    <row r="742" spans="1:16" s="228" customFormat="1" ht="20.25" customHeight="1" x14ac:dyDescent="0.15">
      <c r="A742" s="428"/>
      <c r="B742" s="92" t="s">
        <v>152</v>
      </c>
      <c r="C742" s="59">
        <f t="shared" si="94"/>
        <v>42168</v>
      </c>
      <c r="D742" s="125">
        <v>2821</v>
      </c>
      <c r="E742" s="125">
        <v>2991</v>
      </c>
      <c r="F742" s="125">
        <v>3977</v>
      </c>
      <c r="G742" s="125">
        <v>3081</v>
      </c>
      <c r="H742" s="125">
        <v>3632</v>
      </c>
      <c r="I742" s="125">
        <v>3973</v>
      </c>
      <c r="J742" s="125">
        <v>3799</v>
      </c>
      <c r="K742" s="125">
        <v>4157</v>
      </c>
      <c r="L742" s="125">
        <v>3788</v>
      </c>
      <c r="M742" s="125">
        <v>2840</v>
      </c>
      <c r="N742" s="125">
        <v>3441</v>
      </c>
      <c r="O742" s="126">
        <v>3668</v>
      </c>
      <c r="P742" s="232"/>
    </row>
    <row r="743" spans="1:16" s="228" customFormat="1" ht="20.25" customHeight="1" x14ac:dyDescent="0.15">
      <c r="A743" s="428"/>
      <c r="B743" s="92" t="s">
        <v>166</v>
      </c>
      <c r="C743" s="59">
        <f t="shared" si="94"/>
        <v>40023</v>
      </c>
      <c r="D743" s="125">
        <v>2531</v>
      </c>
      <c r="E743" s="125">
        <v>2872</v>
      </c>
      <c r="F743" s="125">
        <v>3472</v>
      </c>
      <c r="G743" s="125">
        <v>3321</v>
      </c>
      <c r="H743" s="125">
        <v>3806</v>
      </c>
      <c r="I743" s="125">
        <v>3354</v>
      </c>
      <c r="J743" s="125">
        <v>3631</v>
      </c>
      <c r="K743" s="125">
        <v>4367</v>
      </c>
      <c r="L743" s="125">
        <v>3693</v>
      </c>
      <c r="M743" s="125">
        <v>2840</v>
      </c>
      <c r="N743" s="125">
        <v>3153</v>
      </c>
      <c r="O743" s="341">
        <v>2983</v>
      </c>
      <c r="P743" s="232"/>
    </row>
    <row r="744" spans="1:16" ht="20.25" customHeight="1" thickBot="1" x14ac:dyDescent="0.2">
      <c r="A744" s="429"/>
      <c r="B744" s="143" t="s">
        <v>20</v>
      </c>
      <c r="C744" s="156">
        <f>C743/C742</f>
        <v>0.94913204325554923</v>
      </c>
      <c r="D744" s="156">
        <f t="shared" ref="D744:O744" si="95">D743/D742</f>
        <v>0.89719957461892941</v>
      </c>
      <c r="E744" s="156">
        <f t="shared" si="95"/>
        <v>0.96021397525911067</v>
      </c>
      <c r="F744" s="156">
        <f t="shared" si="95"/>
        <v>0.8730198642192607</v>
      </c>
      <c r="G744" s="156">
        <f t="shared" si="95"/>
        <v>1.0778967867575462</v>
      </c>
      <c r="H744" s="156">
        <f t="shared" si="95"/>
        <v>1.0479074889867841</v>
      </c>
      <c r="I744" s="156">
        <f t="shared" si="95"/>
        <v>0.84419833878681094</v>
      </c>
      <c r="J744" s="156">
        <f t="shared" si="95"/>
        <v>0.9557778362727033</v>
      </c>
      <c r="K744" s="156">
        <f t="shared" si="95"/>
        <v>1.0505171999037768</v>
      </c>
      <c r="L744" s="156">
        <f t="shared" si="95"/>
        <v>0.9749208025343189</v>
      </c>
      <c r="M744" s="156">
        <f t="shared" si="95"/>
        <v>1</v>
      </c>
      <c r="N744" s="156">
        <f t="shared" si="95"/>
        <v>0.91630340017436795</v>
      </c>
      <c r="O744" s="156">
        <f t="shared" si="95"/>
        <v>0.81324972737186474</v>
      </c>
    </row>
    <row r="745" spans="1:16" ht="20.25" customHeight="1" x14ac:dyDescent="0.15">
      <c r="A745" s="225" t="s">
        <v>122</v>
      </c>
      <c r="B745" s="208" t="s">
        <v>118</v>
      </c>
      <c r="C745" s="113">
        <f>SUM(D745:O745)</f>
        <v>1813</v>
      </c>
      <c r="D745" s="209">
        <v>42</v>
      </c>
      <c r="E745" s="209">
        <v>24</v>
      </c>
      <c r="F745" s="209">
        <v>68</v>
      </c>
      <c r="G745" s="209">
        <v>237</v>
      </c>
      <c r="H745" s="209">
        <v>232</v>
      </c>
      <c r="I745" s="209">
        <v>193</v>
      </c>
      <c r="J745" s="209">
        <v>117</v>
      </c>
      <c r="K745" s="209">
        <v>162</v>
      </c>
      <c r="L745" s="209">
        <v>102</v>
      </c>
      <c r="M745" s="209">
        <v>384</v>
      </c>
      <c r="N745" s="209">
        <v>192</v>
      </c>
      <c r="O745" s="210">
        <v>60</v>
      </c>
    </row>
    <row r="746" spans="1:16" ht="20.25" customHeight="1" x14ac:dyDescent="0.15">
      <c r="A746" s="225"/>
      <c r="B746" s="92" t="s">
        <v>126</v>
      </c>
      <c r="C746" s="59">
        <f>SUM(D746:O746)</f>
        <v>1527</v>
      </c>
      <c r="D746" s="125">
        <v>37</v>
      </c>
      <c r="E746" s="125">
        <v>46</v>
      </c>
      <c r="F746" s="125">
        <v>94</v>
      </c>
      <c r="G746" s="125">
        <v>169</v>
      </c>
      <c r="H746" s="125">
        <v>127</v>
      </c>
      <c r="I746" s="125">
        <v>116</v>
      </c>
      <c r="J746" s="125">
        <v>92</v>
      </c>
      <c r="K746" s="125">
        <v>98</v>
      </c>
      <c r="L746" s="125">
        <v>180</v>
      </c>
      <c r="M746" s="125">
        <v>188</v>
      </c>
      <c r="N746" s="125">
        <v>354</v>
      </c>
      <c r="O746" s="126">
        <v>26</v>
      </c>
    </row>
    <row r="747" spans="1:16" s="228" customFormat="1" ht="20.25" customHeight="1" x14ac:dyDescent="0.15">
      <c r="A747" s="234"/>
      <c r="B747" s="92" t="s">
        <v>132</v>
      </c>
      <c r="C747" s="59">
        <f>SUM(D747:O747)</f>
        <v>1644</v>
      </c>
      <c r="D747" s="125">
        <v>48</v>
      </c>
      <c r="E747" s="125">
        <v>22</v>
      </c>
      <c r="F747" s="125">
        <v>108</v>
      </c>
      <c r="G747" s="125">
        <v>231</v>
      </c>
      <c r="H747" s="125">
        <v>177</v>
      </c>
      <c r="I747" s="125">
        <v>169</v>
      </c>
      <c r="J747" s="125">
        <v>155</v>
      </c>
      <c r="K747" s="125">
        <v>92</v>
      </c>
      <c r="L747" s="125">
        <v>182</v>
      </c>
      <c r="M747" s="125">
        <v>208</v>
      </c>
      <c r="N747" s="125">
        <v>216</v>
      </c>
      <c r="O747" s="126">
        <v>36</v>
      </c>
      <c r="P747" s="232"/>
    </row>
    <row r="748" spans="1:16" s="228" customFormat="1" ht="20.25" customHeight="1" x14ac:dyDescent="0.15">
      <c r="A748" s="254"/>
      <c r="B748" s="92" t="s">
        <v>152</v>
      </c>
      <c r="C748" s="59">
        <f>SUM(D748:O748)</f>
        <v>1464</v>
      </c>
      <c r="D748" s="125">
        <v>23</v>
      </c>
      <c r="E748" s="125">
        <v>52</v>
      </c>
      <c r="F748" s="125">
        <v>66</v>
      </c>
      <c r="G748" s="125">
        <v>242</v>
      </c>
      <c r="H748" s="125">
        <v>225</v>
      </c>
      <c r="I748" s="125">
        <v>172</v>
      </c>
      <c r="J748" s="125">
        <v>67</v>
      </c>
      <c r="K748" s="125">
        <v>69</v>
      </c>
      <c r="L748" s="125">
        <v>196</v>
      </c>
      <c r="M748" s="125">
        <v>131</v>
      </c>
      <c r="N748" s="125">
        <v>204</v>
      </c>
      <c r="O748" s="126">
        <v>17</v>
      </c>
      <c r="P748" s="232"/>
    </row>
    <row r="749" spans="1:16" s="228" customFormat="1" ht="20.25" customHeight="1" x14ac:dyDescent="0.15">
      <c r="A749" s="333"/>
      <c r="B749" s="92" t="s">
        <v>166</v>
      </c>
      <c r="C749" s="59">
        <f>SUM(D749:O749)</f>
        <v>965</v>
      </c>
      <c r="D749" s="125">
        <v>28</v>
      </c>
      <c r="E749" s="125">
        <v>43</v>
      </c>
      <c r="F749" s="125">
        <v>3</v>
      </c>
      <c r="G749" s="125">
        <v>0</v>
      </c>
      <c r="H749" s="125">
        <v>0</v>
      </c>
      <c r="I749" s="125">
        <v>130</v>
      </c>
      <c r="J749" s="125">
        <v>121</v>
      </c>
      <c r="K749" s="125">
        <v>102</v>
      </c>
      <c r="L749" s="125">
        <v>106</v>
      </c>
      <c r="M749" s="125">
        <v>122</v>
      </c>
      <c r="N749" s="125">
        <v>224</v>
      </c>
      <c r="O749" s="341">
        <v>86</v>
      </c>
      <c r="P749" s="232"/>
    </row>
    <row r="750" spans="1:16" ht="20.25" customHeight="1" thickBot="1" x14ac:dyDescent="0.2">
      <c r="A750" s="233"/>
      <c r="B750" s="143" t="s">
        <v>20</v>
      </c>
      <c r="C750" s="156">
        <f>C749/C748</f>
        <v>0.65915300546448086</v>
      </c>
      <c r="D750" s="156">
        <f t="shared" ref="D750:O750" si="96">D749/D748</f>
        <v>1.2173913043478262</v>
      </c>
      <c r="E750" s="156">
        <f t="shared" si="96"/>
        <v>0.82692307692307687</v>
      </c>
      <c r="F750" s="156">
        <f t="shared" si="96"/>
        <v>4.5454545454545456E-2</v>
      </c>
      <c r="G750" s="156">
        <f t="shared" si="96"/>
        <v>0</v>
      </c>
      <c r="H750" s="156">
        <f t="shared" si="96"/>
        <v>0</v>
      </c>
      <c r="I750" s="156">
        <f t="shared" si="96"/>
        <v>0.7558139534883721</v>
      </c>
      <c r="J750" s="156">
        <f t="shared" si="96"/>
        <v>1.8059701492537314</v>
      </c>
      <c r="K750" s="156">
        <f t="shared" si="96"/>
        <v>1.4782608695652173</v>
      </c>
      <c r="L750" s="156">
        <f t="shared" si="96"/>
        <v>0.54081632653061229</v>
      </c>
      <c r="M750" s="156">
        <f t="shared" si="96"/>
        <v>0.93129770992366412</v>
      </c>
      <c r="N750" s="156">
        <f t="shared" si="96"/>
        <v>1.0980392156862746</v>
      </c>
      <c r="O750" s="156">
        <f t="shared" si="96"/>
        <v>5.0588235294117645</v>
      </c>
    </row>
    <row r="751" spans="1:16" ht="20.25" customHeight="1" x14ac:dyDescent="0.15">
      <c r="A751" s="225" t="s">
        <v>123</v>
      </c>
      <c r="B751" s="208" t="s">
        <v>118</v>
      </c>
      <c r="C751" s="113">
        <f>SUM(D751:O751)</f>
        <v>1065</v>
      </c>
      <c r="D751" s="209">
        <v>0</v>
      </c>
      <c r="E751" s="209">
        <v>0</v>
      </c>
      <c r="F751" s="209">
        <v>32</v>
      </c>
      <c r="G751" s="209">
        <v>23</v>
      </c>
      <c r="H751" s="209">
        <v>111</v>
      </c>
      <c r="I751" s="209">
        <v>68</v>
      </c>
      <c r="J751" s="209">
        <v>180</v>
      </c>
      <c r="K751" s="209">
        <v>171</v>
      </c>
      <c r="L751" s="209">
        <v>151</v>
      </c>
      <c r="M751" s="209">
        <v>252</v>
      </c>
      <c r="N751" s="209">
        <v>59</v>
      </c>
      <c r="O751" s="210">
        <v>18</v>
      </c>
    </row>
    <row r="752" spans="1:16" ht="20.25" customHeight="1" x14ac:dyDescent="0.15">
      <c r="A752" s="225"/>
      <c r="B752" s="92" t="s">
        <v>126</v>
      </c>
      <c r="C752" s="56">
        <f>SUM(D752:O752)</f>
        <v>1186</v>
      </c>
      <c r="D752" s="105">
        <v>0</v>
      </c>
      <c r="E752" s="105">
        <v>0</v>
      </c>
      <c r="F752" s="105">
        <v>0</v>
      </c>
      <c r="G752" s="105">
        <v>34</v>
      </c>
      <c r="H752" s="105">
        <v>556</v>
      </c>
      <c r="I752" s="105">
        <v>43</v>
      </c>
      <c r="J752" s="105">
        <v>135</v>
      </c>
      <c r="K752" s="105">
        <v>156</v>
      </c>
      <c r="L752" s="105">
        <v>71</v>
      </c>
      <c r="M752" s="105">
        <v>137</v>
      </c>
      <c r="N752" s="105">
        <v>33</v>
      </c>
      <c r="O752" s="106">
        <v>21</v>
      </c>
    </row>
    <row r="753" spans="1:16" s="228" customFormat="1" ht="20.25" customHeight="1" x14ac:dyDescent="0.15">
      <c r="A753" s="234"/>
      <c r="B753" s="92" t="s">
        <v>132</v>
      </c>
      <c r="C753" s="56">
        <f>SUM(D753:O753)</f>
        <v>798</v>
      </c>
      <c r="D753" s="125">
        <v>0</v>
      </c>
      <c r="E753" s="125">
        <v>0</v>
      </c>
      <c r="F753" s="125">
        <v>0</v>
      </c>
      <c r="G753" s="125">
        <v>76</v>
      </c>
      <c r="H753" s="125">
        <v>323</v>
      </c>
      <c r="I753" s="125">
        <v>39</v>
      </c>
      <c r="J753" s="125">
        <v>39</v>
      </c>
      <c r="K753" s="125">
        <v>100</v>
      </c>
      <c r="L753" s="125">
        <v>38</v>
      </c>
      <c r="M753" s="125">
        <v>127</v>
      </c>
      <c r="N753" s="125">
        <v>41</v>
      </c>
      <c r="O753" s="126">
        <v>15</v>
      </c>
      <c r="P753" s="232"/>
    </row>
    <row r="754" spans="1:16" s="228" customFormat="1" ht="20.25" customHeight="1" x14ac:dyDescent="0.15">
      <c r="A754" s="254"/>
      <c r="B754" s="92" t="s">
        <v>152</v>
      </c>
      <c r="C754" s="56">
        <f>SUM(D754:O754)</f>
        <v>1179</v>
      </c>
      <c r="D754" s="125">
        <v>0</v>
      </c>
      <c r="E754" s="125">
        <v>0</v>
      </c>
      <c r="F754" s="125">
        <v>0</v>
      </c>
      <c r="G754" s="125">
        <v>168</v>
      </c>
      <c r="H754" s="125">
        <v>289</v>
      </c>
      <c r="I754" s="125">
        <v>35</v>
      </c>
      <c r="J754" s="125">
        <v>60</v>
      </c>
      <c r="K754" s="125">
        <v>125</v>
      </c>
      <c r="L754" s="125">
        <v>109</v>
      </c>
      <c r="M754" s="125">
        <v>280</v>
      </c>
      <c r="N754" s="125">
        <v>98</v>
      </c>
      <c r="O754" s="126">
        <v>15</v>
      </c>
      <c r="P754" s="232"/>
    </row>
    <row r="755" spans="1:16" s="228" customFormat="1" ht="20.25" customHeight="1" x14ac:dyDescent="0.15">
      <c r="A755" s="333"/>
      <c r="B755" s="92" t="s">
        <v>166</v>
      </c>
      <c r="C755" s="56">
        <f>SUM(D755:O755)</f>
        <v>303</v>
      </c>
      <c r="D755" s="125">
        <v>0</v>
      </c>
      <c r="E755" s="125">
        <v>0</v>
      </c>
      <c r="F755" s="125">
        <v>0</v>
      </c>
      <c r="G755" s="125">
        <v>0</v>
      </c>
      <c r="H755" s="125">
        <v>0</v>
      </c>
      <c r="I755" s="125">
        <v>0</v>
      </c>
      <c r="J755" s="125">
        <v>38</v>
      </c>
      <c r="K755" s="125">
        <v>116</v>
      </c>
      <c r="L755" s="125">
        <v>0</v>
      </c>
      <c r="M755" s="125">
        <v>110</v>
      </c>
      <c r="N755" s="125">
        <v>14</v>
      </c>
      <c r="O755" s="341">
        <v>25</v>
      </c>
      <c r="P755" s="232"/>
    </row>
    <row r="756" spans="1:16" ht="20.25" customHeight="1" thickBot="1" x14ac:dyDescent="0.2">
      <c r="A756" s="233"/>
      <c r="B756" s="143" t="s">
        <v>20</v>
      </c>
      <c r="C756" s="156">
        <f>C755/C754</f>
        <v>0.25699745547073793</v>
      </c>
      <c r="D756" s="156" t="e">
        <f t="shared" ref="D756:O756" si="97">D755/D754</f>
        <v>#DIV/0!</v>
      </c>
      <c r="E756" s="156" t="e">
        <f t="shared" si="97"/>
        <v>#DIV/0!</v>
      </c>
      <c r="F756" s="156" t="e">
        <f t="shared" si="97"/>
        <v>#DIV/0!</v>
      </c>
      <c r="G756" s="156">
        <f t="shared" si="97"/>
        <v>0</v>
      </c>
      <c r="H756" s="156">
        <f t="shared" si="97"/>
        <v>0</v>
      </c>
      <c r="I756" s="156">
        <f t="shared" si="97"/>
        <v>0</v>
      </c>
      <c r="J756" s="156">
        <f t="shared" si="97"/>
        <v>0.6333333333333333</v>
      </c>
      <c r="K756" s="156">
        <f t="shared" si="97"/>
        <v>0.92800000000000005</v>
      </c>
      <c r="L756" s="156">
        <f t="shared" si="97"/>
        <v>0</v>
      </c>
      <c r="M756" s="156">
        <f t="shared" si="97"/>
        <v>0.39285714285714285</v>
      </c>
      <c r="N756" s="156">
        <f t="shared" si="97"/>
        <v>0.14285714285714285</v>
      </c>
      <c r="O756" s="156">
        <f t="shared" si="97"/>
        <v>1.6666666666666667</v>
      </c>
    </row>
    <row r="757" spans="1:16" ht="20.25" customHeight="1" x14ac:dyDescent="0.15">
      <c r="A757" s="225" t="s">
        <v>119</v>
      </c>
      <c r="B757" s="208" t="s">
        <v>118</v>
      </c>
      <c r="C757" s="113">
        <f>SUM(D757:O757)</f>
        <v>9000</v>
      </c>
      <c r="D757" s="263">
        <v>0</v>
      </c>
      <c r="E757" s="263">
        <v>0</v>
      </c>
      <c r="F757" s="263">
        <v>0</v>
      </c>
      <c r="G757" s="263">
        <v>0</v>
      </c>
      <c r="H757" s="263">
        <v>0</v>
      </c>
      <c r="I757" s="263">
        <v>0</v>
      </c>
      <c r="J757" s="263">
        <v>0</v>
      </c>
      <c r="K757" s="263">
        <v>0</v>
      </c>
      <c r="L757" s="263">
        <v>0</v>
      </c>
      <c r="M757" s="209">
        <v>0</v>
      </c>
      <c r="N757" s="209">
        <v>9000</v>
      </c>
      <c r="O757" s="210">
        <v>0</v>
      </c>
    </row>
    <row r="758" spans="1:16" ht="20.25" customHeight="1" x14ac:dyDescent="0.15">
      <c r="A758" s="225"/>
      <c r="B758" s="92" t="s">
        <v>126</v>
      </c>
      <c r="C758" s="56">
        <f>SUM(D758:O758)</f>
        <v>9200</v>
      </c>
      <c r="D758" s="105">
        <v>0</v>
      </c>
      <c r="E758" s="105">
        <v>0</v>
      </c>
      <c r="F758" s="105">
        <v>0</v>
      </c>
      <c r="G758" s="105">
        <v>0</v>
      </c>
      <c r="H758" s="105">
        <v>0</v>
      </c>
      <c r="I758" s="105">
        <v>0</v>
      </c>
      <c r="J758" s="105">
        <v>0</v>
      </c>
      <c r="K758" s="105">
        <v>0</v>
      </c>
      <c r="L758" s="105">
        <v>0</v>
      </c>
      <c r="M758" s="105">
        <v>9200</v>
      </c>
      <c r="N758" s="105">
        <v>0</v>
      </c>
      <c r="O758" s="106">
        <v>0</v>
      </c>
    </row>
    <row r="759" spans="1:16" s="228" customFormat="1" ht="20.25" customHeight="1" x14ac:dyDescent="0.15">
      <c r="A759" s="234"/>
      <c r="B759" s="92" t="s">
        <v>132</v>
      </c>
      <c r="C759" s="56">
        <f>SUM(D759:O759)</f>
        <v>8500</v>
      </c>
      <c r="D759" s="105">
        <v>0</v>
      </c>
      <c r="E759" s="105">
        <v>0</v>
      </c>
      <c r="F759" s="105">
        <v>0</v>
      </c>
      <c r="G759" s="105">
        <v>0</v>
      </c>
      <c r="H759" s="105">
        <v>0</v>
      </c>
      <c r="I759" s="105">
        <v>0</v>
      </c>
      <c r="J759" s="105">
        <v>0</v>
      </c>
      <c r="K759" s="105">
        <v>0</v>
      </c>
      <c r="L759" s="105">
        <v>0</v>
      </c>
      <c r="M759" s="125">
        <v>0</v>
      </c>
      <c r="N759" s="125">
        <v>8500</v>
      </c>
      <c r="O759" s="126">
        <v>0</v>
      </c>
      <c r="P759" s="232"/>
    </row>
    <row r="760" spans="1:16" s="228" customFormat="1" ht="20.25" customHeight="1" x14ac:dyDescent="0.15">
      <c r="A760" s="254"/>
      <c r="B760" s="92" t="s">
        <v>152</v>
      </c>
      <c r="C760" s="56">
        <f>SUM(D760:O760)</f>
        <v>8000</v>
      </c>
      <c r="D760" s="125">
        <v>0</v>
      </c>
      <c r="E760" s="125">
        <v>0</v>
      </c>
      <c r="F760" s="125">
        <v>0</v>
      </c>
      <c r="G760" s="125">
        <v>0</v>
      </c>
      <c r="H760" s="125">
        <v>0</v>
      </c>
      <c r="I760" s="125">
        <v>0</v>
      </c>
      <c r="J760" s="125">
        <v>0</v>
      </c>
      <c r="K760" s="125">
        <v>0</v>
      </c>
      <c r="L760" s="125">
        <v>0</v>
      </c>
      <c r="M760" s="125">
        <v>0</v>
      </c>
      <c r="N760" s="125">
        <v>8000</v>
      </c>
      <c r="O760" s="126">
        <v>0</v>
      </c>
      <c r="P760" s="232"/>
    </row>
    <row r="761" spans="1:16" s="228" customFormat="1" ht="20.25" customHeight="1" x14ac:dyDescent="0.15">
      <c r="A761" s="333"/>
      <c r="B761" s="92" t="s">
        <v>166</v>
      </c>
      <c r="C761" s="59">
        <v>0</v>
      </c>
      <c r="D761" s="59">
        <v>0</v>
      </c>
      <c r="E761" s="59">
        <v>0</v>
      </c>
      <c r="F761" s="59">
        <v>0</v>
      </c>
      <c r="G761" s="59">
        <v>0</v>
      </c>
      <c r="H761" s="59">
        <v>0</v>
      </c>
      <c r="I761" s="59">
        <v>0</v>
      </c>
      <c r="J761" s="59">
        <v>0</v>
      </c>
      <c r="K761" s="59">
        <v>0</v>
      </c>
      <c r="L761" s="59">
        <v>0</v>
      </c>
      <c r="M761" s="59">
        <v>0</v>
      </c>
      <c r="N761" s="59">
        <v>0</v>
      </c>
      <c r="O761" s="59">
        <v>0</v>
      </c>
      <c r="P761" s="232"/>
    </row>
    <row r="762" spans="1:16" ht="20.25" customHeight="1" thickBot="1" x14ac:dyDescent="0.2">
      <c r="A762" s="233"/>
      <c r="B762" s="143" t="s">
        <v>20</v>
      </c>
      <c r="C762" s="156">
        <f>C761/C760</f>
        <v>0</v>
      </c>
      <c r="D762" s="156" t="e">
        <f t="shared" ref="D762:O762" si="98">D761/D760</f>
        <v>#DIV/0!</v>
      </c>
      <c r="E762" s="156" t="e">
        <f t="shared" si="98"/>
        <v>#DIV/0!</v>
      </c>
      <c r="F762" s="156" t="e">
        <f t="shared" si="98"/>
        <v>#DIV/0!</v>
      </c>
      <c r="G762" s="156" t="e">
        <f t="shared" si="98"/>
        <v>#DIV/0!</v>
      </c>
      <c r="H762" s="156" t="e">
        <f t="shared" si="98"/>
        <v>#DIV/0!</v>
      </c>
      <c r="I762" s="156" t="e">
        <f t="shared" si="98"/>
        <v>#DIV/0!</v>
      </c>
      <c r="J762" s="156" t="e">
        <f t="shared" si="98"/>
        <v>#DIV/0!</v>
      </c>
      <c r="K762" s="156" t="e">
        <f t="shared" si="98"/>
        <v>#DIV/0!</v>
      </c>
      <c r="L762" s="156" t="e">
        <f t="shared" si="98"/>
        <v>#DIV/0!</v>
      </c>
      <c r="M762" s="156" t="e">
        <f t="shared" si="98"/>
        <v>#DIV/0!</v>
      </c>
      <c r="N762" s="156">
        <f t="shared" si="98"/>
        <v>0</v>
      </c>
      <c r="O762" s="156" t="e">
        <f t="shared" si="98"/>
        <v>#DIV/0!</v>
      </c>
    </row>
    <row r="763" spans="1:16" s="228" customFormat="1" ht="20.25" customHeight="1" x14ac:dyDescent="0.15">
      <c r="A763" s="423" t="s">
        <v>131</v>
      </c>
      <c r="B763" s="43" t="s">
        <v>126</v>
      </c>
      <c r="C763" s="60">
        <f>SUM(D763:O763)</f>
        <v>47358</v>
      </c>
      <c r="D763" s="263">
        <v>3399</v>
      </c>
      <c r="E763" s="263">
        <v>3932</v>
      </c>
      <c r="F763" s="263">
        <v>4188</v>
      </c>
      <c r="G763" s="263">
        <v>3454</v>
      </c>
      <c r="H763" s="263">
        <v>4580</v>
      </c>
      <c r="I763" s="263">
        <v>4417</v>
      </c>
      <c r="J763" s="263">
        <v>3510</v>
      </c>
      <c r="K763" s="263">
        <v>2201</v>
      </c>
      <c r="L763" s="263">
        <v>5095</v>
      </c>
      <c r="M763" s="263">
        <v>3702</v>
      </c>
      <c r="N763" s="263">
        <v>5231</v>
      </c>
      <c r="O763" s="264">
        <v>3649</v>
      </c>
      <c r="P763" s="232"/>
    </row>
    <row r="764" spans="1:16" s="228" customFormat="1" ht="20.25" customHeight="1" x14ac:dyDescent="0.15">
      <c r="A764" s="424"/>
      <c r="B764" s="17" t="s">
        <v>132</v>
      </c>
      <c r="C764" s="56">
        <f>SUM(D764:O764)</f>
        <v>43397</v>
      </c>
      <c r="D764" s="105">
        <v>2248</v>
      </c>
      <c r="E764" s="105">
        <v>3822</v>
      </c>
      <c r="F764" s="105">
        <v>4078</v>
      </c>
      <c r="G764" s="105">
        <v>3268</v>
      </c>
      <c r="H764" s="105">
        <v>4612</v>
      </c>
      <c r="I764" s="105">
        <v>3757</v>
      </c>
      <c r="J764" s="105">
        <v>3451</v>
      </c>
      <c r="K764" s="105">
        <v>1790</v>
      </c>
      <c r="L764" s="105">
        <v>4355</v>
      </c>
      <c r="M764" s="105">
        <v>4149</v>
      </c>
      <c r="N764" s="105">
        <v>4867</v>
      </c>
      <c r="O764" s="106">
        <v>3000</v>
      </c>
      <c r="P764" s="232"/>
    </row>
    <row r="765" spans="1:16" s="228" customFormat="1" ht="20.25" customHeight="1" x14ac:dyDescent="0.15">
      <c r="A765" s="424"/>
      <c r="B765" s="92" t="s">
        <v>152</v>
      </c>
      <c r="C765" s="56">
        <f>SUM(D765:O765)</f>
        <v>33964</v>
      </c>
      <c r="D765" s="125">
        <v>3119</v>
      </c>
      <c r="E765" s="125">
        <v>4176</v>
      </c>
      <c r="F765" s="125">
        <v>3596</v>
      </c>
      <c r="G765" s="125">
        <v>2437</v>
      </c>
      <c r="H765" s="125">
        <v>3298</v>
      </c>
      <c r="I765" s="125">
        <v>2145</v>
      </c>
      <c r="J765" s="125">
        <v>2606</v>
      </c>
      <c r="K765" s="125">
        <v>1617</v>
      </c>
      <c r="L765" s="125">
        <v>2510</v>
      </c>
      <c r="M765" s="125">
        <v>2473</v>
      </c>
      <c r="N765" s="125">
        <v>3508</v>
      </c>
      <c r="O765" s="126">
        <v>2479</v>
      </c>
      <c r="P765" s="232"/>
    </row>
    <row r="766" spans="1:16" s="228" customFormat="1" ht="20.25" customHeight="1" x14ac:dyDescent="0.15">
      <c r="A766" s="424"/>
      <c r="B766" s="92" t="s">
        <v>166</v>
      </c>
      <c r="C766" s="56">
        <f>SUM(D766:O766)</f>
        <v>27662</v>
      </c>
      <c r="D766" s="125">
        <v>3233</v>
      </c>
      <c r="E766" s="125">
        <v>3737</v>
      </c>
      <c r="F766" s="125">
        <v>396</v>
      </c>
      <c r="G766" s="125">
        <v>0</v>
      </c>
      <c r="H766" s="125">
        <v>945</v>
      </c>
      <c r="I766" s="125">
        <v>2406</v>
      </c>
      <c r="J766" s="125">
        <v>2187</v>
      </c>
      <c r="K766" s="125">
        <v>1955</v>
      </c>
      <c r="L766" s="125">
        <v>2404</v>
      </c>
      <c r="M766" s="125">
        <v>3426</v>
      </c>
      <c r="N766" s="125">
        <v>4377</v>
      </c>
      <c r="O766" s="341">
        <v>2596</v>
      </c>
      <c r="P766" s="232"/>
    </row>
    <row r="767" spans="1:16" s="228" customFormat="1" ht="20.25" customHeight="1" thickBot="1" x14ac:dyDescent="0.2">
      <c r="A767" s="425"/>
      <c r="B767" s="143" t="s">
        <v>20</v>
      </c>
      <c r="C767" s="156">
        <f>C766/C765</f>
        <v>0.81445059474737957</v>
      </c>
      <c r="D767" s="156">
        <f t="shared" ref="D767:O767" si="99">D766/D765</f>
        <v>1.0365501763385701</v>
      </c>
      <c r="E767" s="156">
        <f t="shared" si="99"/>
        <v>0.89487547892720309</v>
      </c>
      <c r="F767" s="156">
        <f t="shared" si="99"/>
        <v>0.11012235817575083</v>
      </c>
      <c r="G767" s="156">
        <f t="shared" si="99"/>
        <v>0</v>
      </c>
      <c r="H767" s="156">
        <f t="shared" si="99"/>
        <v>0.28653729533050332</v>
      </c>
      <c r="I767" s="156">
        <f t="shared" si="99"/>
        <v>1.1216783216783217</v>
      </c>
      <c r="J767" s="156">
        <f t="shared" si="99"/>
        <v>0.8392171910974674</v>
      </c>
      <c r="K767" s="156">
        <f t="shared" si="99"/>
        <v>1.2090290661719234</v>
      </c>
      <c r="L767" s="156">
        <f t="shared" si="99"/>
        <v>0.95776892430278882</v>
      </c>
      <c r="M767" s="156">
        <f t="shared" si="99"/>
        <v>1.3853619086130207</v>
      </c>
      <c r="N767" s="156">
        <f t="shared" si="99"/>
        <v>1.2477194982896238</v>
      </c>
      <c r="O767" s="156">
        <f t="shared" si="99"/>
        <v>1.0471964501815247</v>
      </c>
      <c r="P767" s="232"/>
    </row>
    <row r="768" spans="1:16" s="228" customFormat="1" ht="20.25" customHeight="1" thickBot="1" x14ac:dyDescent="0.2">
      <c r="A768" s="359" t="s">
        <v>149</v>
      </c>
      <c r="B768" s="308" t="s">
        <v>146</v>
      </c>
      <c r="C768" s="113">
        <f>SUM(D768:O768)</f>
        <v>8000</v>
      </c>
      <c r="D768" s="209">
        <v>0</v>
      </c>
      <c r="E768" s="209">
        <v>0</v>
      </c>
      <c r="F768" s="209">
        <v>0</v>
      </c>
      <c r="G768" s="209">
        <v>0</v>
      </c>
      <c r="H768" s="209">
        <v>0</v>
      </c>
      <c r="I768" s="209">
        <v>0</v>
      </c>
      <c r="J768" s="209">
        <v>0</v>
      </c>
      <c r="K768" s="209">
        <v>8000</v>
      </c>
      <c r="L768" s="209">
        <v>0</v>
      </c>
      <c r="M768" s="209">
        <v>0</v>
      </c>
      <c r="N768" s="209">
        <v>0</v>
      </c>
      <c r="O768" s="209">
        <v>0</v>
      </c>
      <c r="P768" s="232"/>
    </row>
    <row r="769" spans="1:16" s="228" customFormat="1" ht="20.25" customHeight="1" x14ac:dyDescent="0.15">
      <c r="A769" s="360"/>
      <c r="B769" s="309" t="s">
        <v>160</v>
      </c>
      <c r="C769" s="113">
        <f>SUM(D769:O769)</f>
        <v>8000</v>
      </c>
      <c r="D769" s="105">
        <v>0</v>
      </c>
      <c r="E769" s="105">
        <v>0</v>
      </c>
      <c r="F769" s="105">
        <v>0</v>
      </c>
      <c r="G769" s="105">
        <v>0</v>
      </c>
      <c r="H769" s="105">
        <v>0</v>
      </c>
      <c r="I769" s="105">
        <v>0</v>
      </c>
      <c r="J769" s="105">
        <v>0</v>
      </c>
      <c r="K769" s="105">
        <v>8000</v>
      </c>
      <c r="L769" s="105">
        <v>0</v>
      </c>
      <c r="M769" s="105">
        <v>0</v>
      </c>
      <c r="N769" s="105">
        <v>0</v>
      </c>
      <c r="O769" s="105">
        <v>0</v>
      </c>
      <c r="P769" s="232"/>
    </row>
    <row r="770" spans="1:16" s="228" customFormat="1" ht="20.25" customHeight="1" x14ac:dyDescent="0.15">
      <c r="A770" s="360"/>
      <c r="B770" s="308" t="s">
        <v>166</v>
      </c>
      <c r="C770" s="53">
        <v>0</v>
      </c>
      <c r="D770" s="53">
        <v>0</v>
      </c>
      <c r="E770" s="53">
        <v>0</v>
      </c>
      <c r="F770" s="53">
        <v>0</v>
      </c>
      <c r="G770" s="53">
        <v>0</v>
      </c>
      <c r="H770" s="53">
        <v>0</v>
      </c>
      <c r="I770" s="53">
        <v>0</v>
      </c>
      <c r="J770" s="53">
        <v>0</v>
      </c>
      <c r="K770" s="53">
        <v>0</v>
      </c>
      <c r="L770" s="53">
        <v>0</v>
      </c>
      <c r="M770" s="53">
        <v>0</v>
      </c>
      <c r="N770" s="53">
        <v>0</v>
      </c>
      <c r="O770" s="53">
        <v>0</v>
      </c>
      <c r="P770" s="232"/>
    </row>
    <row r="771" spans="1:16" s="228" customFormat="1" ht="20.25" customHeight="1" thickBot="1" x14ac:dyDescent="0.2">
      <c r="A771" s="361"/>
      <c r="B771" s="270" t="s">
        <v>128</v>
      </c>
      <c r="C771" s="289">
        <f>C770/C769</f>
        <v>0</v>
      </c>
      <c r="D771" s="306"/>
      <c r="E771" s="306"/>
      <c r="F771" s="306"/>
      <c r="G771" s="306"/>
      <c r="H771" s="306"/>
      <c r="I771" s="306"/>
      <c r="J771" s="306"/>
      <c r="K771" s="310">
        <f>K770/K769</f>
        <v>0</v>
      </c>
      <c r="L771" s="306"/>
      <c r="M771" s="306"/>
      <c r="N771" s="306"/>
      <c r="O771" s="307"/>
      <c r="P771" s="232"/>
    </row>
    <row r="772" spans="1:16" ht="20.25" customHeight="1" thickBot="1" x14ac:dyDescent="0.2">
      <c r="A772" s="46" t="s">
        <v>69</v>
      </c>
      <c r="B772" s="47" t="s">
        <v>67</v>
      </c>
      <c r="C772" s="229">
        <f>SUM(D772:O772)</f>
        <v>64282</v>
      </c>
      <c r="D772" s="81">
        <v>0</v>
      </c>
      <c r="E772" s="81">
        <v>0</v>
      </c>
      <c r="F772" s="81">
        <v>0</v>
      </c>
      <c r="G772" s="81">
        <v>0</v>
      </c>
      <c r="H772" s="81">
        <v>0</v>
      </c>
      <c r="I772" s="81">
        <v>0</v>
      </c>
      <c r="J772" s="81">
        <v>0</v>
      </c>
      <c r="K772" s="81">
        <v>0</v>
      </c>
      <c r="L772" s="81">
        <v>0</v>
      </c>
      <c r="M772" s="81">
        <v>27040</v>
      </c>
      <c r="N772" s="81">
        <v>22371</v>
      </c>
      <c r="O772" s="82">
        <v>14871</v>
      </c>
    </row>
    <row r="774" spans="1:16" ht="20.25" customHeight="1" x14ac:dyDescent="0.15">
      <c r="A774" s="96" t="s">
        <v>89</v>
      </c>
    </row>
  </sheetData>
  <autoFilter ref="A5:O772"/>
  <mergeCells count="70">
    <mergeCell ref="A641:A655"/>
    <mergeCell ref="A542:A555"/>
    <mergeCell ref="A584:A600"/>
    <mergeCell ref="A631:A636"/>
    <mergeCell ref="A624:A630"/>
    <mergeCell ref="A607:A613"/>
    <mergeCell ref="A567:A583"/>
    <mergeCell ref="A763:A767"/>
    <mergeCell ref="A728:A744"/>
    <mergeCell ref="A711:A727"/>
    <mergeCell ref="A689:A698"/>
    <mergeCell ref="A673:A688"/>
    <mergeCell ref="A706:A710"/>
    <mergeCell ref="A535:A541"/>
    <mergeCell ref="A211:A213"/>
    <mergeCell ref="A206:A208"/>
    <mergeCell ref="A471:A476"/>
    <mergeCell ref="A477:A482"/>
    <mergeCell ref="A350:A364"/>
    <mergeCell ref="A454:A459"/>
    <mergeCell ref="A495:A497"/>
    <mergeCell ref="A460:A470"/>
    <mergeCell ref="A384:A399"/>
    <mergeCell ref="A380:A382"/>
    <mergeCell ref="A365:A379"/>
    <mergeCell ref="A284:A286"/>
    <mergeCell ref="A501:A517"/>
    <mergeCell ref="A519:A526"/>
    <mergeCell ref="A6:A22"/>
    <mergeCell ref="A115:A131"/>
    <mergeCell ref="A98:A114"/>
    <mergeCell ref="A327:A343"/>
    <mergeCell ref="A171:A187"/>
    <mergeCell ref="A304:A317"/>
    <mergeCell ref="A132:A148"/>
    <mergeCell ref="A287:A303"/>
    <mergeCell ref="A214:A221"/>
    <mergeCell ref="A195:A196"/>
    <mergeCell ref="A258:A261"/>
    <mergeCell ref="A262:A265"/>
    <mergeCell ref="A266:A269"/>
    <mergeCell ref="A270:A273"/>
    <mergeCell ref="A203:A204"/>
    <mergeCell ref="A84:A97"/>
    <mergeCell ref="A23:A39"/>
    <mergeCell ref="A40:A56"/>
    <mergeCell ref="A57:A73"/>
    <mergeCell ref="A74:A79"/>
    <mergeCell ref="A274:A277"/>
    <mergeCell ref="A281:A283"/>
    <mergeCell ref="G153:O153"/>
    <mergeCell ref="A149:A153"/>
    <mergeCell ref="A154:A170"/>
    <mergeCell ref="A278:A280"/>
    <mergeCell ref="A318:A326"/>
    <mergeCell ref="A768:A771"/>
    <mergeCell ref="A657:A660"/>
    <mergeCell ref="A661:A664"/>
    <mergeCell ref="A665:A668"/>
    <mergeCell ref="A669:A672"/>
    <mergeCell ref="A483:A492"/>
    <mergeCell ref="A409:A415"/>
    <mergeCell ref="A405:A406"/>
    <mergeCell ref="A416:A422"/>
    <mergeCell ref="A423:A429"/>
    <mergeCell ref="A430:A437"/>
    <mergeCell ref="A498:A500"/>
    <mergeCell ref="A527:A534"/>
    <mergeCell ref="A344:A349"/>
    <mergeCell ref="A556:A562"/>
  </mergeCells>
  <phoneticPr fontId="19"/>
  <pageMargins left="0.78740157480314965" right="0.23622047244094491" top="0.74803149606299213" bottom="0.74803149606299213" header="0.31496062992125984" footer="0.31496062992125984"/>
  <pageSetup paperSize="8" scale="78" fitToHeight="0" orientation="portrait" r:id="rId1"/>
  <headerFooter>
    <oddHeader>&amp;L第１１章　商業・観光・金融</oddHeader>
    <oddFooter>&amp;C&amp;P</oddFooter>
  </headerFooter>
  <rowBreaks count="11" manualBreakCount="11">
    <brk id="73" max="14" man="1"/>
    <brk id="131" max="14" man="1"/>
    <brk id="202" max="14" man="1"/>
    <brk id="273" max="14" man="1"/>
    <brk id="343" max="14" man="1"/>
    <brk id="408" max="14" man="1"/>
    <brk id="476" max="14" man="1"/>
    <brk id="541" max="14" man="1"/>
    <brk id="612" max="14" man="1"/>
    <brk id="672" max="14" man="1"/>
    <brk id="7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11-5（2) </vt:lpstr>
      <vt:lpstr>'11-5（2) '!Print_Area</vt:lpstr>
      <vt:lpstr>'11-5（2)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横向 杏海 [Ami Yokomukai]</cp:lastModifiedBy>
  <cp:lastPrinted>2022-02-28T08:51:46Z</cp:lastPrinted>
  <dcterms:created xsi:type="dcterms:W3CDTF">2009-01-16T00:13:03Z</dcterms:created>
  <dcterms:modified xsi:type="dcterms:W3CDTF">2022-02-28T08:55:38Z</dcterms:modified>
</cp:coreProperties>
</file>